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rajlbc-my.sharepoint.com/personal/kamila_lofflerova_kraj-lbc_cz/Documents/2023/ROZPOČET/02_Úprava duben/"/>
    </mc:Choice>
  </mc:AlternateContent>
  <xr:revisionPtr revIDLastSave="53" documentId="8_{4BF96E24-77E2-4A22-BF07-644D51904463}" xr6:coauthVersionLast="47" xr6:coauthVersionMax="47" xr10:uidLastSave="{92219546-F2F9-4E2B-A33E-400B8C9437B5}"/>
  <bookViews>
    <workbookView xWindow="-120" yWindow="-120" windowWidth="29040" windowHeight="15840" xr2:uid="{0F2E6320-EF25-4C8B-AA65-B5B45FD08C9E}"/>
  </bookViews>
  <sheets>
    <sheet name="NORMATIVNÍ_ROZPIS" sheetId="11" r:id="rId1"/>
    <sheet name="OON" sheetId="10" r:id="rId2"/>
    <sheet name="komentář" sheetId="12" r:id="rId3"/>
  </sheets>
  <definedNames>
    <definedName name="_xlnm._FilterDatabase" localSheetId="0" hidden="1">NORMATIVNÍ_ROZPIS!$A$6:$BD$279</definedName>
    <definedName name="_xlnm._FilterDatabase" localSheetId="1" hidden="1">OON!$A$6:$AB$280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D301" i="11" l="1"/>
  <c r="BC301" i="11"/>
  <c r="BB301" i="11"/>
  <c r="BA301" i="11"/>
  <c r="AZ301" i="11"/>
  <c r="AY301" i="11"/>
  <c r="AX301" i="11"/>
  <c r="AW301" i="11"/>
  <c r="AV301" i="11"/>
  <c r="AU301" i="11"/>
  <c r="AT301" i="11"/>
  <c r="AS301" i="11"/>
  <c r="AR301" i="11"/>
  <c r="AQ301" i="11"/>
  <c r="AP301" i="11"/>
  <c r="AO301" i="11"/>
  <c r="AN301" i="11"/>
  <c r="AM301" i="11"/>
  <c r="AL301" i="11"/>
  <c r="AK301" i="11"/>
  <c r="AJ301" i="11"/>
  <c r="AI301" i="11"/>
  <c r="AH301" i="11"/>
  <c r="AG301" i="11"/>
  <c r="AF301" i="11"/>
  <c r="AE301" i="11"/>
  <c r="AD301" i="11"/>
  <c r="AC301" i="11"/>
  <c r="AB301" i="11"/>
  <c r="AA301" i="11"/>
  <c r="Z301" i="11"/>
  <c r="Y301" i="11"/>
  <c r="X301" i="11"/>
  <c r="W301" i="11"/>
  <c r="V301" i="11"/>
  <c r="U301" i="11"/>
  <c r="T301" i="11"/>
  <c r="S301" i="11"/>
  <c r="R301" i="11"/>
  <c r="Q301" i="11"/>
  <c r="P301" i="11"/>
  <c r="O301" i="11"/>
  <c r="N301" i="11"/>
  <c r="M301" i="11"/>
  <c r="L301" i="11"/>
  <c r="K301" i="11"/>
  <c r="J301" i="11"/>
  <c r="I301" i="11"/>
  <c r="H301" i="11"/>
  <c r="BD300" i="11"/>
  <c r="BC300" i="11"/>
  <c r="BB300" i="11"/>
  <c r="BA300" i="11"/>
  <c r="AZ300" i="11"/>
  <c r="AY300" i="11"/>
  <c r="AX300" i="11"/>
  <c r="AW300" i="11"/>
  <c r="AV300" i="11"/>
  <c r="AU300" i="11"/>
  <c r="AT300" i="11"/>
  <c r="AS300" i="11"/>
  <c r="AR300" i="11"/>
  <c r="AQ300" i="11"/>
  <c r="AP300" i="11"/>
  <c r="AO300" i="11"/>
  <c r="AN300" i="11"/>
  <c r="AM300" i="11"/>
  <c r="AL300" i="11"/>
  <c r="AK300" i="11"/>
  <c r="AJ300" i="11"/>
  <c r="AI300" i="11"/>
  <c r="AH300" i="11"/>
  <c r="AG300" i="11"/>
  <c r="AF300" i="11"/>
  <c r="AE300" i="11"/>
  <c r="AD300" i="11"/>
  <c r="AC300" i="11"/>
  <c r="AB300" i="11"/>
  <c r="AA300" i="11"/>
  <c r="Z300" i="11"/>
  <c r="Y300" i="11"/>
  <c r="X300" i="11"/>
  <c r="W300" i="11"/>
  <c r="V300" i="11"/>
  <c r="U300" i="11"/>
  <c r="T300" i="11"/>
  <c r="S300" i="11"/>
  <c r="R300" i="11"/>
  <c r="Q300" i="11"/>
  <c r="P300" i="11"/>
  <c r="O300" i="11"/>
  <c r="N300" i="11"/>
  <c r="M300" i="11"/>
  <c r="L300" i="11"/>
  <c r="K300" i="11"/>
  <c r="J300" i="11"/>
  <c r="I300" i="11"/>
  <c r="H300" i="11"/>
  <c r="AR299" i="11"/>
  <c r="AQ299" i="11"/>
  <c r="AP299" i="11"/>
  <c r="AO299" i="11"/>
  <c r="AN299" i="11"/>
  <c r="AM299" i="11"/>
  <c r="AL299" i="11"/>
  <c r="AH299" i="11"/>
  <c r="AG299" i="11"/>
  <c r="AF299" i="11"/>
  <c r="W299" i="11"/>
  <c r="V299" i="11"/>
  <c r="U299" i="11"/>
  <c r="T299" i="11"/>
  <c r="S299" i="11"/>
  <c r="R299" i="11"/>
  <c r="P299" i="11"/>
  <c r="O299" i="11"/>
  <c r="M299" i="11"/>
  <c r="L299" i="11"/>
  <c r="K299" i="11"/>
  <c r="J299" i="11"/>
  <c r="I299" i="11"/>
  <c r="AR298" i="11"/>
  <c r="AQ298" i="11"/>
  <c r="AP298" i="11"/>
  <c r="AO298" i="11"/>
  <c r="AN298" i="11"/>
  <c r="AM298" i="11"/>
  <c r="AL298" i="11"/>
  <c r="AH298" i="11"/>
  <c r="AG298" i="11"/>
  <c r="AF298" i="11"/>
  <c r="W298" i="11"/>
  <c r="V298" i="11"/>
  <c r="U298" i="11"/>
  <c r="T298" i="11"/>
  <c r="S298" i="11"/>
  <c r="R298" i="11"/>
  <c r="P298" i="11"/>
  <c r="O298" i="11"/>
  <c r="M298" i="11"/>
  <c r="J298" i="11"/>
  <c r="I298" i="11"/>
  <c r="AR297" i="11"/>
  <c r="AQ297" i="11"/>
  <c r="AP297" i="11"/>
  <c r="AO297" i="11"/>
  <c r="AN297" i="11"/>
  <c r="AM297" i="11"/>
  <c r="AL297" i="11"/>
  <c r="AH297" i="11"/>
  <c r="AG297" i="11"/>
  <c r="AF297" i="11"/>
  <c r="W297" i="11"/>
  <c r="V297" i="11"/>
  <c r="U297" i="11"/>
  <c r="T297" i="11"/>
  <c r="S297" i="11"/>
  <c r="R297" i="11"/>
  <c r="P297" i="11"/>
  <c r="O297" i="11"/>
  <c r="M297" i="11"/>
  <c r="J297" i="11"/>
  <c r="I297" i="11"/>
  <c r="AR296" i="11"/>
  <c r="AQ296" i="11"/>
  <c r="AP296" i="11"/>
  <c r="AO296" i="11"/>
  <c r="AN296" i="11"/>
  <c r="AM296" i="11"/>
  <c r="AL296" i="11"/>
  <c r="AH296" i="11"/>
  <c r="AG296" i="11"/>
  <c r="AF296" i="11"/>
  <c r="W296" i="11"/>
  <c r="V296" i="11"/>
  <c r="U296" i="11"/>
  <c r="T296" i="11"/>
  <c r="S296" i="11"/>
  <c r="R296" i="11"/>
  <c r="P296" i="11"/>
  <c r="O296" i="11"/>
  <c r="M296" i="11"/>
  <c r="J296" i="11"/>
  <c r="I296" i="11"/>
  <c r="AR295" i="11"/>
  <c r="AQ295" i="11"/>
  <c r="AP295" i="11"/>
  <c r="AO295" i="11"/>
  <c r="AN295" i="11"/>
  <c r="AM295" i="11"/>
  <c r="AL295" i="11"/>
  <c r="AH295" i="11"/>
  <c r="AG295" i="11"/>
  <c r="AF295" i="11"/>
  <c r="W295" i="11"/>
  <c r="V295" i="11"/>
  <c r="U295" i="11"/>
  <c r="T295" i="11"/>
  <c r="S295" i="11"/>
  <c r="R295" i="11"/>
  <c r="P295" i="11"/>
  <c r="O295" i="11"/>
  <c r="M295" i="11"/>
  <c r="J295" i="11"/>
  <c r="I295" i="11"/>
  <c r="AR294" i="11"/>
  <c r="AQ294" i="11"/>
  <c r="AP294" i="11"/>
  <c r="AO294" i="11"/>
  <c r="AN294" i="11"/>
  <c r="AM294" i="11"/>
  <c r="AL294" i="11"/>
  <c r="AH294" i="11"/>
  <c r="AG294" i="11"/>
  <c r="AF294" i="11"/>
  <c r="W294" i="11"/>
  <c r="V294" i="11"/>
  <c r="U294" i="11"/>
  <c r="T294" i="11"/>
  <c r="S294" i="11"/>
  <c r="R294" i="11"/>
  <c r="P294" i="11"/>
  <c r="O294" i="11"/>
  <c r="M294" i="11"/>
  <c r="J294" i="11"/>
  <c r="I294" i="11"/>
  <c r="AR293" i="11"/>
  <c r="AQ293" i="11"/>
  <c r="AP293" i="11"/>
  <c r="AO293" i="11"/>
  <c r="AN293" i="11"/>
  <c r="AM293" i="11"/>
  <c r="AL293" i="11"/>
  <c r="AH293" i="11"/>
  <c r="AG293" i="11"/>
  <c r="AF293" i="11"/>
  <c r="W293" i="11"/>
  <c r="V293" i="11"/>
  <c r="U293" i="11"/>
  <c r="T293" i="11"/>
  <c r="S293" i="11"/>
  <c r="R293" i="11"/>
  <c r="P293" i="11"/>
  <c r="O293" i="11"/>
  <c r="M293" i="11"/>
  <c r="J293" i="11"/>
  <c r="I293" i="11"/>
  <c r="AR292" i="11"/>
  <c r="AQ292" i="11"/>
  <c r="AP292" i="11"/>
  <c r="AO292" i="11"/>
  <c r="AN292" i="11"/>
  <c r="AM292" i="11"/>
  <c r="AL292" i="11"/>
  <c r="AH292" i="11"/>
  <c r="AG292" i="11"/>
  <c r="AF292" i="11"/>
  <c r="W292" i="11"/>
  <c r="V292" i="11"/>
  <c r="U292" i="11"/>
  <c r="T292" i="11"/>
  <c r="S292" i="11"/>
  <c r="R292" i="11"/>
  <c r="P292" i="11"/>
  <c r="O292" i="11"/>
  <c r="M292" i="11"/>
  <c r="L292" i="11"/>
  <c r="K292" i="11"/>
  <c r="J292" i="11"/>
  <c r="I292" i="11"/>
  <c r="AR291" i="11"/>
  <c r="AQ291" i="11"/>
  <c r="AP291" i="11"/>
  <c r="AO291" i="11"/>
  <c r="AN291" i="11"/>
  <c r="AM291" i="11"/>
  <c r="AL291" i="11"/>
  <c r="AH291" i="11"/>
  <c r="AG291" i="11"/>
  <c r="AF291" i="11"/>
  <c r="W291" i="11"/>
  <c r="V291" i="11"/>
  <c r="U291" i="11"/>
  <c r="T291" i="11"/>
  <c r="S291" i="11"/>
  <c r="R291" i="11"/>
  <c r="P291" i="11"/>
  <c r="O291" i="11"/>
  <c r="M291" i="11"/>
  <c r="L291" i="11"/>
  <c r="K291" i="11"/>
  <c r="J291" i="11"/>
  <c r="I291" i="11"/>
  <c r="AR290" i="11"/>
  <c r="AQ290" i="11"/>
  <c r="AP290" i="11"/>
  <c r="AO290" i="11"/>
  <c r="AN290" i="11"/>
  <c r="AM290" i="11"/>
  <c r="AL290" i="11"/>
  <c r="AH290" i="11"/>
  <c r="AG290" i="11"/>
  <c r="AF290" i="11"/>
  <c r="W290" i="11"/>
  <c r="V290" i="11"/>
  <c r="U290" i="11"/>
  <c r="T290" i="11"/>
  <c r="S290" i="11"/>
  <c r="R290" i="11"/>
  <c r="P290" i="11"/>
  <c r="O290" i="11"/>
  <c r="M290" i="11"/>
  <c r="L290" i="11"/>
  <c r="K290" i="11"/>
  <c r="J290" i="11"/>
  <c r="I290" i="11"/>
  <c r="AR289" i="11"/>
  <c r="AQ289" i="11"/>
  <c r="AP289" i="11"/>
  <c r="AO289" i="11"/>
  <c r="AN289" i="11"/>
  <c r="AM289" i="11"/>
  <c r="AL289" i="11"/>
  <c r="AH289" i="11"/>
  <c r="AG289" i="11"/>
  <c r="AF289" i="11"/>
  <c r="W289" i="11"/>
  <c r="V289" i="11"/>
  <c r="U289" i="11"/>
  <c r="T289" i="11"/>
  <c r="S289" i="11"/>
  <c r="R289" i="11"/>
  <c r="P289" i="11"/>
  <c r="O289" i="11"/>
  <c r="M289" i="11"/>
  <c r="L289" i="11"/>
  <c r="K289" i="11"/>
  <c r="J289" i="11"/>
  <c r="I289" i="11"/>
  <c r="BD288" i="11"/>
  <c r="BC288" i="11"/>
  <c r="BB288" i="11"/>
  <c r="BA288" i="11"/>
  <c r="AZ288" i="11"/>
  <c r="AY288" i="11"/>
  <c r="AX288" i="11"/>
  <c r="AW288" i="11"/>
  <c r="AV288" i="11"/>
  <c r="AU288" i="11"/>
  <c r="AT288" i="11"/>
  <c r="AS288" i="11"/>
  <c r="AR288" i="11"/>
  <c r="AQ288" i="11"/>
  <c r="AP288" i="11"/>
  <c r="AO288" i="11"/>
  <c r="AN288" i="11"/>
  <c r="AM288" i="11"/>
  <c r="AL288" i="11"/>
  <c r="AK288" i="11"/>
  <c r="AJ288" i="11"/>
  <c r="AI288" i="11"/>
  <c r="AH288" i="11"/>
  <c r="AG288" i="11"/>
  <c r="AF288" i="11"/>
  <c r="AE288" i="11"/>
  <c r="AD288" i="11"/>
  <c r="AC288" i="11"/>
  <c r="AB288" i="11"/>
  <c r="AA288" i="11"/>
  <c r="Z288" i="11"/>
  <c r="Y288" i="11"/>
  <c r="X288" i="11"/>
  <c r="W288" i="11"/>
  <c r="V288" i="11"/>
  <c r="U288" i="11"/>
  <c r="T288" i="11"/>
  <c r="S288" i="11"/>
  <c r="R288" i="11"/>
  <c r="Q288" i="11"/>
  <c r="P288" i="11"/>
  <c r="O288" i="11"/>
  <c r="N288" i="11"/>
  <c r="M288" i="11"/>
  <c r="L288" i="11"/>
  <c r="K288" i="11"/>
  <c r="J288" i="11"/>
  <c r="I288" i="11"/>
  <c r="H288" i="11"/>
  <c r="AR287" i="11"/>
  <c r="AQ287" i="11"/>
  <c r="AP287" i="11"/>
  <c r="AO287" i="11"/>
  <c r="AN287" i="11"/>
  <c r="AM287" i="11"/>
  <c r="AL287" i="11"/>
  <c r="AH287" i="11"/>
  <c r="AG287" i="11"/>
  <c r="AF287" i="11"/>
  <c r="W287" i="11"/>
  <c r="V287" i="11"/>
  <c r="U287" i="11"/>
  <c r="T287" i="11"/>
  <c r="S287" i="11"/>
  <c r="R287" i="11"/>
  <c r="P287" i="11"/>
  <c r="O287" i="11"/>
  <c r="M287" i="11"/>
  <c r="L287" i="11"/>
  <c r="K287" i="11"/>
  <c r="J287" i="11"/>
  <c r="I287" i="11"/>
  <c r="BD286" i="11"/>
  <c r="BC286" i="11"/>
  <c r="BB286" i="11"/>
  <c r="BA286" i="11"/>
  <c r="AZ286" i="11"/>
  <c r="AY286" i="11"/>
  <c r="AX286" i="11"/>
  <c r="AW286" i="11"/>
  <c r="AV286" i="11"/>
  <c r="AU286" i="11"/>
  <c r="AT286" i="11"/>
  <c r="AS286" i="11"/>
  <c r="AR286" i="11"/>
  <c r="AQ286" i="11"/>
  <c r="AP286" i="11"/>
  <c r="AO286" i="11"/>
  <c r="AN286" i="11"/>
  <c r="AM286" i="11"/>
  <c r="AL286" i="11"/>
  <c r="AK286" i="11"/>
  <c r="AJ286" i="11"/>
  <c r="AI286" i="11"/>
  <c r="AH286" i="11"/>
  <c r="AG286" i="11"/>
  <c r="AF286" i="11"/>
  <c r="AE286" i="11"/>
  <c r="AD286" i="11"/>
  <c r="AC286" i="11"/>
  <c r="AB286" i="11"/>
  <c r="AA286" i="11"/>
  <c r="Z286" i="11"/>
  <c r="Y286" i="11"/>
  <c r="X286" i="11"/>
  <c r="W286" i="11"/>
  <c r="V286" i="11"/>
  <c r="U286" i="11"/>
  <c r="T286" i="11"/>
  <c r="S286" i="11"/>
  <c r="R286" i="11"/>
  <c r="Q286" i="11"/>
  <c r="P286" i="11"/>
  <c r="O286" i="11"/>
  <c r="N286" i="11"/>
  <c r="M286" i="11"/>
  <c r="L286" i="11"/>
  <c r="K286" i="11"/>
  <c r="J286" i="11"/>
  <c r="I286" i="11"/>
  <c r="H286" i="11"/>
  <c r="AR285" i="11"/>
  <c r="AQ285" i="11"/>
  <c r="AP285" i="11"/>
  <c r="AO285" i="11"/>
  <c r="AN285" i="11"/>
  <c r="AM285" i="11"/>
  <c r="AL285" i="11"/>
  <c r="AH285" i="11"/>
  <c r="AG285" i="11"/>
  <c r="AF285" i="11"/>
  <c r="W285" i="11"/>
  <c r="V285" i="11"/>
  <c r="U285" i="11"/>
  <c r="T285" i="11"/>
  <c r="S285" i="11"/>
  <c r="R285" i="11"/>
  <c r="P285" i="11"/>
  <c r="O285" i="11"/>
  <c r="M285" i="11"/>
  <c r="L285" i="11"/>
  <c r="K285" i="11"/>
  <c r="J285" i="11"/>
  <c r="I285" i="11"/>
  <c r="AR284" i="11"/>
  <c r="AQ284" i="11"/>
  <c r="AP284" i="11"/>
  <c r="AO284" i="11"/>
  <c r="AN284" i="11"/>
  <c r="AM284" i="11"/>
  <c r="AL284" i="11"/>
  <c r="AH284" i="11"/>
  <c r="AG284" i="11"/>
  <c r="AF284" i="11"/>
  <c r="W284" i="11"/>
  <c r="V284" i="11"/>
  <c r="U284" i="11"/>
  <c r="T284" i="11"/>
  <c r="S284" i="11"/>
  <c r="R284" i="11"/>
  <c r="P284" i="11"/>
  <c r="O284" i="11"/>
  <c r="M284" i="11"/>
  <c r="L284" i="11"/>
  <c r="K284" i="11"/>
  <c r="J284" i="11"/>
  <c r="I284" i="11"/>
  <c r="I283" i="11" l="1"/>
  <c r="AG283" i="11"/>
  <c r="AM283" i="11"/>
  <c r="J283" i="11"/>
  <c r="R283" i="11"/>
  <c r="AP283" i="11"/>
  <c r="V283" i="11"/>
  <c r="P283" i="11"/>
  <c r="O283" i="11"/>
  <c r="U283" i="11"/>
  <c r="AH283" i="11"/>
  <c r="S283" i="11"/>
  <c r="AF283" i="11"/>
  <c r="AQ283" i="11"/>
  <c r="AN283" i="11"/>
  <c r="T283" i="11"/>
  <c r="AR283" i="11"/>
  <c r="AL283" i="11"/>
  <c r="M283" i="11"/>
  <c r="W283" i="11"/>
  <c r="AO283" i="11"/>
  <c r="AI277" i="11"/>
  <c r="BA277" i="11" s="1"/>
  <c r="AI276" i="11"/>
  <c r="BA276" i="11" s="1"/>
  <c r="AI275" i="11"/>
  <c r="BA275" i="11" s="1"/>
  <c r="AI273" i="11"/>
  <c r="BA273" i="11" s="1"/>
  <c r="AI272" i="11"/>
  <c r="BA272" i="11" s="1"/>
  <c r="AI271" i="11"/>
  <c r="BA271" i="11" s="1"/>
  <c r="AI269" i="11"/>
  <c r="BA269" i="11" s="1"/>
  <c r="AI268" i="11"/>
  <c r="BA268" i="11" s="1"/>
  <c r="AI266" i="11"/>
  <c r="BA266" i="11" s="1"/>
  <c r="AI265" i="11"/>
  <c r="BA265" i="11" s="1"/>
  <c r="AI263" i="11"/>
  <c r="BA263" i="11" s="1"/>
  <c r="AI262" i="11"/>
  <c r="BA262" i="11" s="1"/>
  <c r="AI260" i="11"/>
  <c r="BA260" i="11" s="1"/>
  <c r="AI259" i="11"/>
  <c r="BA259" i="11" s="1"/>
  <c r="AI258" i="11"/>
  <c r="BA258" i="11" s="1"/>
  <c r="AI256" i="11"/>
  <c r="BA256" i="11" s="1"/>
  <c r="AI255" i="11"/>
  <c r="BA255" i="11" s="1"/>
  <c r="AI253" i="11"/>
  <c r="BA253" i="11" s="1"/>
  <c r="AI252" i="11"/>
  <c r="BA252" i="11" s="1"/>
  <c r="AI251" i="11"/>
  <c r="BA251" i="11" s="1"/>
  <c r="AI249" i="11"/>
  <c r="BA249" i="11" s="1"/>
  <c r="AI248" i="11"/>
  <c r="BA248" i="11" s="1"/>
  <c r="AI247" i="11"/>
  <c r="BA247" i="11" s="1"/>
  <c r="AI245" i="11"/>
  <c r="BA245" i="11" s="1"/>
  <c r="AI244" i="11"/>
  <c r="BA244" i="11" s="1"/>
  <c r="AI243" i="11"/>
  <c r="BA243" i="11" s="1"/>
  <c r="AI241" i="11"/>
  <c r="BA241" i="11" s="1"/>
  <c r="AI240" i="11"/>
  <c r="BA240" i="11" s="1"/>
  <c r="AI239" i="11"/>
  <c r="BA239" i="11" s="1"/>
  <c r="AI237" i="11"/>
  <c r="BA237" i="11" s="1"/>
  <c r="AI236" i="11"/>
  <c r="BA236" i="11" s="1"/>
  <c r="AI235" i="11"/>
  <c r="AI233" i="11"/>
  <c r="BA233" i="11" s="1"/>
  <c r="AI232" i="11"/>
  <c r="BA232" i="11" s="1"/>
  <c r="AI231" i="11"/>
  <c r="BA231" i="11" s="1"/>
  <c r="AI230" i="11"/>
  <c r="BA230" i="11" s="1"/>
  <c r="AI229" i="11"/>
  <c r="BA229" i="11" s="1"/>
  <c r="AI228" i="11"/>
  <c r="BA228" i="11" s="1"/>
  <c r="AI226" i="11"/>
  <c r="BA226" i="11" s="1"/>
  <c r="AI225" i="11"/>
  <c r="BA225" i="11" s="1"/>
  <c r="AI224" i="11"/>
  <c r="BA224" i="11" s="1"/>
  <c r="AI223" i="11"/>
  <c r="BA223" i="11" s="1"/>
  <c r="AI222" i="11"/>
  <c r="BA222" i="11" s="1"/>
  <c r="AI221" i="11"/>
  <c r="BA221" i="11" s="1"/>
  <c r="AI220" i="11"/>
  <c r="BA220" i="11" s="1"/>
  <c r="AI218" i="11"/>
  <c r="BA218" i="11" s="1"/>
  <c r="AI217" i="11"/>
  <c r="BA217" i="11" s="1"/>
  <c r="AI216" i="11"/>
  <c r="BA216" i="11" s="1"/>
  <c r="AI215" i="11"/>
  <c r="BA215" i="11" s="1"/>
  <c r="AI214" i="11"/>
  <c r="BA214" i="11" s="1"/>
  <c r="AI213" i="11"/>
  <c r="BA213" i="11" s="1"/>
  <c r="AI211" i="11"/>
  <c r="BA211" i="11" s="1"/>
  <c r="AI210" i="11"/>
  <c r="BA210" i="11" s="1"/>
  <c r="AI209" i="11"/>
  <c r="BA209" i="11" s="1"/>
  <c r="AI208" i="11"/>
  <c r="BA208" i="11" s="1"/>
  <c r="AI207" i="11"/>
  <c r="BA207" i="11" s="1"/>
  <c r="AI206" i="11"/>
  <c r="BA206" i="11" s="1"/>
  <c r="AI204" i="11"/>
  <c r="BA204" i="11" s="1"/>
  <c r="AI203" i="11"/>
  <c r="BA203" i="11" s="1"/>
  <c r="AI202" i="11"/>
  <c r="BA202" i="11" s="1"/>
  <c r="AI201" i="11"/>
  <c r="BA201" i="11" s="1"/>
  <c r="AI199" i="11"/>
  <c r="BA199" i="11" s="1"/>
  <c r="AI198" i="11"/>
  <c r="BA198" i="11" s="1"/>
  <c r="AI197" i="11"/>
  <c r="BA197" i="11" s="1"/>
  <c r="AI195" i="11"/>
  <c r="BA195" i="11" s="1"/>
  <c r="AI194" i="11"/>
  <c r="BA194" i="11" s="1"/>
  <c r="AI193" i="11"/>
  <c r="BA193" i="11" s="1"/>
  <c r="AI192" i="11"/>
  <c r="BA192" i="11" s="1"/>
  <c r="AI191" i="11"/>
  <c r="BA191" i="11" s="1"/>
  <c r="AI190" i="11"/>
  <c r="BA190" i="11" s="1"/>
  <c r="AI189" i="11"/>
  <c r="BA189" i="11" s="1"/>
  <c r="AI188" i="11"/>
  <c r="BA188" i="11" s="1"/>
  <c r="AI186" i="11"/>
  <c r="AI185" i="11"/>
  <c r="BA185" i="11" s="1"/>
  <c r="AI184" i="11"/>
  <c r="BA184" i="11" s="1"/>
  <c r="AI183" i="11"/>
  <c r="BA183" i="11" s="1"/>
  <c r="AI182" i="11"/>
  <c r="BA182" i="11" s="1"/>
  <c r="AI181" i="11"/>
  <c r="BA181" i="11" s="1"/>
  <c r="AI180" i="11"/>
  <c r="BA180" i="11" s="1"/>
  <c r="AI179" i="11"/>
  <c r="BA179" i="11" s="1"/>
  <c r="AI178" i="11"/>
  <c r="BA178" i="11" s="1"/>
  <c r="AI177" i="11"/>
  <c r="BA177" i="11" s="1"/>
  <c r="AI175" i="11"/>
  <c r="BA175" i="11" s="1"/>
  <c r="AI174" i="11"/>
  <c r="BA174" i="11" s="1"/>
  <c r="AI173" i="11"/>
  <c r="BA173" i="11" s="1"/>
  <c r="AI172" i="11"/>
  <c r="AI171" i="11"/>
  <c r="BA171" i="11" s="1"/>
  <c r="AI170" i="11"/>
  <c r="BA170" i="11" s="1"/>
  <c r="AI169" i="11"/>
  <c r="BA169" i="11" s="1"/>
  <c r="AI168" i="11"/>
  <c r="AI167" i="11"/>
  <c r="BA167" i="11" s="1"/>
  <c r="AI166" i="11"/>
  <c r="BA166" i="11" s="1"/>
  <c r="AI164" i="11"/>
  <c r="BA164" i="11" s="1"/>
  <c r="AI163" i="11"/>
  <c r="BA163" i="11" s="1"/>
  <c r="AI162" i="11"/>
  <c r="BA162" i="11" s="1"/>
  <c r="AI161" i="11"/>
  <c r="BA161" i="11" s="1"/>
  <c r="AI160" i="11"/>
  <c r="BA160" i="11" s="1"/>
  <c r="AI158" i="11"/>
  <c r="BA158" i="11" s="1"/>
  <c r="AI157" i="11"/>
  <c r="AI156" i="11"/>
  <c r="BA156" i="11" s="1"/>
  <c r="AI155" i="11"/>
  <c r="BA155" i="11" s="1"/>
  <c r="AI154" i="11"/>
  <c r="BA154" i="11" s="1"/>
  <c r="AI153" i="11"/>
  <c r="AI151" i="11"/>
  <c r="BA151" i="11" s="1"/>
  <c r="AI150" i="11"/>
  <c r="BA150" i="11" s="1"/>
  <c r="AI149" i="11"/>
  <c r="BA149" i="11" s="1"/>
  <c r="AI148" i="11"/>
  <c r="BA148" i="11" s="1"/>
  <c r="AI147" i="11"/>
  <c r="BA147" i="11" s="1"/>
  <c r="AI145" i="11"/>
  <c r="BA145" i="11" s="1"/>
  <c r="AI144" i="11"/>
  <c r="BA144" i="11" s="1"/>
  <c r="AI143" i="11"/>
  <c r="BA143" i="11" s="1"/>
  <c r="AI142" i="11"/>
  <c r="BA142" i="11" s="1"/>
  <c r="AI141" i="11"/>
  <c r="BA141" i="11" s="1"/>
  <c r="AI139" i="11"/>
  <c r="BA139" i="11" s="1"/>
  <c r="AI138" i="11"/>
  <c r="BA138" i="11" s="1"/>
  <c r="AI136" i="11"/>
  <c r="BA136" i="11" s="1"/>
  <c r="AI135" i="11"/>
  <c r="BA135" i="11" s="1"/>
  <c r="AI134" i="11"/>
  <c r="BA134" i="11" s="1"/>
  <c r="AI132" i="11"/>
  <c r="BA132" i="11" s="1"/>
  <c r="AI131" i="11"/>
  <c r="BA131" i="11" s="1"/>
  <c r="AI129" i="11"/>
  <c r="BA129" i="11" s="1"/>
  <c r="AI128" i="11"/>
  <c r="BA128" i="11" s="1"/>
  <c r="AI126" i="11"/>
  <c r="BA126" i="11" s="1"/>
  <c r="AI125" i="11"/>
  <c r="BA125" i="11" s="1"/>
  <c r="AI124" i="11"/>
  <c r="BA124" i="11" s="1"/>
  <c r="AI123" i="11"/>
  <c r="BA123" i="11" s="1"/>
  <c r="AI121" i="11"/>
  <c r="BA121" i="11" s="1"/>
  <c r="AI120" i="11"/>
  <c r="BA120" i="11" s="1"/>
  <c r="AI119" i="11"/>
  <c r="BA119" i="11" s="1"/>
  <c r="AI118" i="11"/>
  <c r="BA118" i="11" s="1"/>
  <c r="AI116" i="11"/>
  <c r="BA116" i="11" s="1"/>
  <c r="AI115" i="11"/>
  <c r="BA115" i="11" s="1"/>
  <c r="AI114" i="11"/>
  <c r="BA114" i="11" s="1"/>
  <c r="AI113" i="11"/>
  <c r="BA113" i="11" s="1"/>
  <c r="AI111" i="11"/>
  <c r="BA111" i="11" s="1"/>
  <c r="AI110" i="11"/>
  <c r="BA110" i="11" s="1"/>
  <c r="AI109" i="11"/>
  <c r="AI108" i="11"/>
  <c r="AI284" i="11" s="1"/>
  <c r="AI106" i="11"/>
  <c r="BA106" i="11" s="1"/>
  <c r="AI105" i="11"/>
  <c r="BA105" i="11" s="1"/>
  <c r="AI104" i="11"/>
  <c r="BA104" i="11" s="1"/>
  <c r="AI103" i="11"/>
  <c r="BA103" i="11" s="1"/>
  <c r="AI101" i="11"/>
  <c r="BA101" i="11" s="1"/>
  <c r="AI100" i="11"/>
  <c r="BA100" i="11" s="1"/>
  <c r="AI99" i="11"/>
  <c r="BA99" i="11" s="1"/>
  <c r="AI98" i="11"/>
  <c r="BA98" i="11" s="1"/>
  <c r="AI97" i="11"/>
  <c r="BA97" i="11" s="1"/>
  <c r="AI96" i="11"/>
  <c r="BA96" i="11" s="1"/>
  <c r="AI95" i="11"/>
  <c r="BA95" i="11" s="1"/>
  <c r="AI94" i="11"/>
  <c r="BA94" i="11" s="1"/>
  <c r="AI92" i="11"/>
  <c r="BA92" i="11" s="1"/>
  <c r="AI91" i="11"/>
  <c r="BA91" i="11" s="1"/>
  <c r="AI90" i="11"/>
  <c r="BA90" i="11" s="1"/>
  <c r="AI89" i="11"/>
  <c r="BA89" i="11" s="1"/>
  <c r="AI87" i="11"/>
  <c r="BA87" i="11" s="1"/>
  <c r="AI86" i="11"/>
  <c r="BA86" i="11" s="1"/>
  <c r="AI85" i="11"/>
  <c r="BA85" i="11" s="1"/>
  <c r="AI84" i="11"/>
  <c r="BA84" i="11" s="1"/>
  <c r="AI82" i="11"/>
  <c r="BA82" i="11" s="1"/>
  <c r="AI81" i="11"/>
  <c r="BA81" i="11" s="1"/>
  <c r="AI80" i="11"/>
  <c r="BA80" i="11" s="1"/>
  <c r="AI78" i="11"/>
  <c r="BA78" i="11" s="1"/>
  <c r="AI77" i="11"/>
  <c r="BA77" i="11" s="1"/>
  <c r="AI76" i="11"/>
  <c r="BA76" i="11" s="1"/>
  <c r="AI75" i="11"/>
  <c r="BA75" i="11" s="1"/>
  <c r="AI73" i="11"/>
  <c r="BA73" i="11" s="1"/>
  <c r="AI72" i="11"/>
  <c r="BA72" i="11" s="1"/>
  <c r="AI71" i="11"/>
  <c r="BA71" i="11" s="1"/>
  <c r="AI70" i="11"/>
  <c r="BA70" i="11" s="1"/>
  <c r="AI68" i="11"/>
  <c r="BA68" i="11" s="1"/>
  <c r="AI67" i="11"/>
  <c r="BA67" i="11" s="1"/>
  <c r="AI65" i="11"/>
  <c r="BA65" i="11" s="1"/>
  <c r="AI64" i="11"/>
  <c r="BA64" i="11" s="1"/>
  <c r="AI63" i="11"/>
  <c r="BA63" i="11" s="1"/>
  <c r="AI61" i="11"/>
  <c r="BA61" i="11" s="1"/>
  <c r="AI60" i="11"/>
  <c r="BA60" i="11" s="1"/>
  <c r="AI58" i="11"/>
  <c r="BA58" i="11" s="1"/>
  <c r="AI57" i="11"/>
  <c r="BA57" i="11" s="1"/>
  <c r="AI56" i="11"/>
  <c r="BA56" i="11" s="1"/>
  <c r="AI55" i="11"/>
  <c r="BA55" i="11" s="1"/>
  <c r="AI53" i="11"/>
  <c r="BA53" i="11" s="1"/>
  <c r="AI52" i="11"/>
  <c r="BA52" i="11" s="1"/>
  <c r="AI50" i="11"/>
  <c r="AI49" i="11"/>
  <c r="BA49" i="11" s="1"/>
  <c r="AI48" i="11"/>
  <c r="BA48" i="11" s="1"/>
  <c r="AI46" i="11"/>
  <c r="BA46" i="11" s="1"/>
  <c r="AI45" i="11"/>
  <c r="AI43" i="11"/>
  <c r="BA43" i="11" s="1"/>
  <c r="AI42" i="11"/>
  <c r="BA42" i="11" s="1"/>
  <c r="AI40" i="11"/>
  <c r="AI39" i="11"/>
  <c r="BA39" i="11" s="1"/>
  <c r="AI38" i="11"/>
  <c r="BA38" i="11" s="1"/>
  <c r="AI36" i="11"/>
  <c r="BA36" i="11" s="1"/>
  <c r="AI35" i="11"/>
  <c r="BA35" i="11" s="1"/>
  <c r="AI33" i="11"/>
  <c r="BA33" i="11" s="1"/>
  <c r="AI32" i="11"/>
  <c r="BA32" i="11" s="1"/>
  <c r="AI31" i="11"/>
  <c r="BA31" i="11" s="1"/>
  <c r="AI29" i="11"/>
  <c r="BA29" i="11" s="1"/>
  <c r="AI28" i="11"/>
  <c r="BA28" i="11" s="1"/>
  <c r="AI27" i="11"/>
  <c r="BA27" i="11" s="1"/>
  <c r="AI25" i="11"/>
  <c r="BA25" i="11" s="1"/>
  <c r="AI24" i="11"/>
  <c r="BA24" i="11" s="1"/>
  <c r="AI22" i="11"/>
  <c r="BA22" i="11" s="1"/>
  <c r="AI21" i="11"/>
  <c r="BA21" i="11" s="1"/>
  <c r="AI19" i="11"/>
  <c r="BA19" i="11" s="1"/>
  <c r="AI18" i="11"/>
  <c r="BA18" i="11" s="1"/>
  <c r="AI16" i="11"/>
  <c r="BA16" i="11" s="1"/>
  <c r="AI15" i="11"/>
  <c r="BA15" i="11" s="1"/>
  <c r="AI13" i="11"/>
  <c r="BA13" i="11" s="1"/>
  <c r="AI12" i="11"/>
  <c r="BA12" i="11" s="1"/>
  <c r="AI11" i="11"/>
  <c r="BA11" i="11" s="1"/>
  <c r="AI9" i="11"/>
  <c r="AI8" i="11"/>
  <c r="BA8" i="11" s="1"/>
  <c r="AI7" i="11"/>
  <c r="BA50" i="11" l="1"/>
  <c r="BA299" i="11" s="1"/>
  <c r="AI299" i="11"/>
  <c r="BA9" i="11"/>
  <c r="BA294" i="11" s="1"/>
  <c r="AI294" i="11"/>
  <c r="BA153" i="11"/>
  <c r="BA292" i="11" s="1"/>
  <c r="AI292" i="11"/>
  <c r="BA186" i="11"/>
  <c r="BA297" i="11" s="1"/>
  <c r="AI297" i="11"/>
  <c r="BA108" i="11"/>
  <c r="AI285" i="11"/>
  <c r="BA168" i="11"/>
  <c r="BA287" i="11" s="1"/>
  <c r="AI287" i="11"/>
  <c r="BA157" i="11"/>
  <c r="BA296" i="11" s="1"/>
  <c r="AI296" i="11"/>
  <c r="BA172" i="11"/>
  <c r="BA295" i="11" s="1"/>
  <c r="AI295" i="11"/>
  <c r="BA235" i="11"/>
  <c r="BA293" i="11" s="1"/>
  <c r="AI293" i="11"/>
  <c r="BA109" i="11"/>
  <c r="BA291" i="11" s="1"/>
  <c r="AI291" i="11"/>
  <c r="BA45" i="11"/>
  <c r="BA290" i="11" s="1"/>
  <c r="AI290" i="11"/>
  <c r="BA7" i="11"/>
  <c r="BA289" i="11" s="1"/>
  <c r="AI289" i="11"/>
  <c r="BA40" i="11"/>
  <c r="BA298" i="11" s="1"/>
  <c r="AI298" i="11"/>
  <c r="AO278" i="11"/>
  <c r="AN278" i="11"/>
  <c r="AO274" i="11"/>
  <c r="AN274" i="11"/>
  <c r="AO270" i="11"/>
  <c r="AN270" i="11"/>
  <c r="AO267" i="11"/>
  <c r="AN267" i="11"/>
  <c r="AO264" i="11"/>
  <c r="AN264" i="11"/>
  <c r="AO261" i="11"/>
  <c r="AN261" i="11"/>
  <c r="AO257" i="11"/>
  <c r="AN257" i="11"/>
  <c r="AO254" i="11"/>
  <c r="AN254" i="11"/>
  <c r="AO250" i="11"/>
  <c r="AN250" i="11"/>
  <c r="AO246" i="11"/>
  <c r="AN246" i="11"/>
  <c r="AO242" i="11"/>
  <c r="AN242" i="11"/>
  <c r="AO238" i="11"/>
  <c r="AN238" i="11"/>
  <c r="AO234" i="11"/>
  <c r="AN234" i="11"/>
  <c r="AO227" i="11"/>
  <c r="AN227" i="11"/>
  <c r="AO219" i="11"/>
  <c r="AN219" i="11"/>
  <c r="AO212" i="11"/>
  <c r="AN212" i="11"/>
  <c r="AO205" i="11"/>
  <c r="AN205" i="11"/>
  <c r="AO200" i="11"/>
  <c r="AN200" i="11"/>
  <c r="AO196" i="11"/>
  <c r="AN196" i="11"/>
  <c r="AO187" i="11"/>
  <c r="AN187" i="11"/>
  <c r="AO176" i="11"/>
  <c r="AN176" i="11"/>
  <c r="AO165" i="11"/>
  <c r="AN165" i="11"/>
  <c r="AO159" i="11"/>
  <c r="AN159" i="11"/>
  <c r="AO152" i="11"/>
  <c r="AN152" i="11"/>
  <c r="AO146" i="11"/>
  <c r="AN146" i="11"/>
  <c r="AO140" i="11"/>
  <c r="AN140" i="11"/>
  <c r="AO137" i="11"/>
  <c r="AN137" i="11"/>
  <c r="AO133" i="11"/>
  <c r="AN133" i="11"/>
  <c r="AO130" i="11"/>
  <c r="AN130" i="11"/>
  <c r="AO127" i="11"/>
  <c r="AN127" i="11"/>
  <c r="AO122" i="11"/>
  <c r="AN122" i="11"/>
  <c r="AO117" i="11"/>
  <c r="AN117" i="11"/>
  <c r="AO112" i="11"/>
  <c r="AN112" i="11"/>
  <c r="AO107" i="11"/>
  <c r="AN107" i="11"/>
  <c r="AO102" i="11"/>
  <c r="AN102" i="11"/>
  <c r="AO93" i="11"/>
  <c r="AN93" i="11"/>
  <c r="AO88" i="11"/>
  <c r="AN88" i="11"/>
  <c r="AO83" i="11"/>
  <c r="AN83" i="11"/>
  <c r="AO79" i="11"/>
  <c r="AN79" i="11"/>
  <c r="AO74" i="11"/>
  <c r="AN74" i="11"/>
  <c r="AO69" i="11"/>
  <c r="AN69" i="11"/>
  <c r="AO66" i="11"/>
  <c r="AN66" i="11"/>
  <c r="AO62" i="11"/>
  <c r="AN62" i="11"/>
  <c r="AO59" i="11"/>
  <c r="AN59" i="11"/>
  <c r="AO54" i="11"/>
  <c r="AN54" i="11"/>
  <c r="AO51" i="11"/>
  <c r="AN51" i="11"/>
  <c r="AO47" i="11"/>
  <c r="AN47" i="11"/>
  <c r="AO44" i="11"/>
  <c r="AN44" i="11"/>
  <c r="AO41" i="11"/>
  <c r="AN41" i="11"/>
  <c r="AO37" i="11"/>
  <c r="AN37" i="11"/>
  <c r="AO34" i="11"/>
  <c r="AN34" i="11"/>
  <c r="AO30" i="11"/>
  <c r="AN30" i="11"/>
  <c r="AO26" i="11"/>
  <c r="AN26" i="11"/>
  <c r="AO23" i="11"/>
  <c r="AN23" i="11"/>
  <c r="AO20" i="11"/>
  <c r="AN20" i="11"/>
  <c r="AO17" i="11"/>
  <c r="AN17" i="11"/>
  <c r="AO14" i="11"/>
  <c r="AN14" i="11"/>
  <c r="AO10" i="11"/>
  <c r="AN10" i="11"/>
  <c r="BA285" i="11" l="1"/>
  <c r="BA284" i="11"/>
  <c r="AI283" i="11"/>
  <c r="AN279" i="11"/>
  <c r="AO279" i="11"/>
  <c r="AA284" i="11"/>
  <c r="Y284" i="11"/>
  <c r="BA278" i="11"/>
  <c r="AR278" i="11"/>
  <c r="AQ278" i="11"/>
  <c r="AP278" i="11"/>
  <c r="AM278" i="11"/>
  <c r="AL278" i="11"/>
  <c r="AI278" i="11"/>
  <c r="AH278" i="11"/>
  <c r="AG278" i="11"/>
  <c r="AF278" i="11"/>
  <c r="W278" i="11"/>
  <c r="V278" i="11"/>
  <c r="U278" i="11"/>
  <c r="T278" i="11"/>
  <c r="S278" i="11"/>
  <c r="R278" i="11"/>
  <c r="BA274" i="11"/>
  <c r="AR274" i="11"/>
  <c r="AQ274" i="11"/>
  <c r="AP274" i="11"/>
  <c r="AM274" i="11"/>
  <c r="AL274" i="11"/>
  <c r="AI274" i="11"/>
  <c r="AH274" i="11"/>
  <c r="AG274" i="11"/>
  <c r="AF274" i="11"/>
  <c r="W274" i="11"/>
  <c r="V274" i="11"/>
  <c r="U274" i="11"/>
  <c r="T274" i="11"/>
  <c r="S274" i="11"/>
  <c r="R274" i="11"/>
  <c r="BA270" i="11"/>
  <c r="AR270" i="11"/>
  <c r="AQ270" i="11"/>
  <c r="AP270" i="11"/>
  <c r="AM270" i="11"/>
  <c r="AL270" i="11"/>
  <c r="AI270" i="11"/>
  <c r="AH270" i="11"/>
  <c r="AG270" i="11"/>
  <c r="AF270" i="11"/>
  <c r="W270" i="11"/>
  <c r="V270" i="11"/>
  <c r="U270" i="11"/>
  <c r="T270" i="11"/>
  <c r="S270" i="11"/>
  <c r="R270" i="11"/>
  <c r="BA267" i="11"/>
  <c r="AR267" i="11"/>
  <c r="AQ267" i="11"/>
  <c r="AP267" i="11"/>
  <c r="AM267" i="11"/>
  <c r="AL267" i="11"/>
  <c r="AI267" i="11"/>
  <c r="AH267" i="11"/>
  <c r="AG267" i="11"/>
  <c r="AF267" i="11"/>
  <c r="W267" i="11"/>
  <c r="V267" i="11"/>
  <c r="U267" i="11"/>
  <c r="T267" i="11"/>
  <c r="S267" i="11"/>
  <c r="R267" i="11"/>
  <c r="BA264" i="11"/>
  <c r="AR264" i="11"/>
  <c r="AQ264" i="11"/>
  <c r="AP264" i="11"/>
  <c r="AM264" i="11"/>
  <c r="AL264" i="11"/>
  <c r="AI264" i="11"/>
  <c r="AH264" i="11"/>
  <c r="AG264" i="11"/>
  <c r="AF264" i="11"/>
  <c r="W264" i="11"/>
  <c r="V264" i="11"/>
  <c r="U264" i="11"/>
  <c r="T264" i="11"/>
  <c r="S264" i="11"/>
  <c r="R264" i="11"/>
  <c r="BA261" i="11"/>
  <c r="AR261" i="11"/>
  <c r="AQ261" i="11"/>
  <c r="AP261" i="11"/>
  <c r="AM261" i="11"/>
  <c r="AL261" i="11"/>
  <c r="AI261" i="11"/>
  <c r="AH261" i="11"/>
  <c r="AG261" i="11"/>
  <c r="AF261" i="11"/>
  <c r="W261" i="11"/>
  <c r="V261" i="11"/>
  <c r="U261" i="11"/>
  <c r="T261" i="11"/>
  <c r="S261" i="11"/>
  <c r="R261" i="11"/>
  <c r="BA257" i="11"/>
  <c r="AR257" i="11"/>
  <c r="AQ257" i="11"/>
  <c r="AP257" i="11"/>
  <c r="AM257" i="11"/>
  <c r="AL257" i="11"/>
  <c r="AI257" i="11"/>
  <c r="AH257" i="11"/>
  <c r="AG257" i="11"/>
  <c r="AF257" i="11"/>
  <c r="W257" i="11"/>
  <c r="V257" i="11"/>
  <c r="U257" i="11"/>
  <c r="T257" i="11"/>
  <c r="S257" i="11"/>
  <c r="R257" i="11"/>
  <c r="BA254" i="11"/>
  <c r="AR254" i="11"/>
  <c r="AQ254" i="11"/>
  <c r="AP254" i="11"/>
  <c r="AM254" i="11"/>
  <c r="AL254" i="11"/>
  <c r="AI254" i="11"/>
  <c r="AH254" i="11"/>
  <c r="AG254" i="11"/>
  <c r="AF254" i="11"/>
  <c r="W254" i="11"/>
  <c r="V254" i="11"/>
  <c r="U254" i="11"/>
  <c r="T254" i="11"/>
  <c r="S254" i="11"/>
  <c r="R254" i="11"/>
  <c r="BA250" i="11"/>
  <c r="AR250" i="11"/>
  <c r="AQ250" i="11"/>
  <c r="AP250" i="11"/>
  <c r="AM250" i="11"/>
  <c r="AL250" i="11"/>
  <c r="AI250" i="11"/>
  <c r="AH250" i="11"/>
  <c r="AG250" i="11"/>
  <c r="AF250" i="11"/>
  <c r="W250" i="11"/>
  <c r="V250" i="11"/>
  <c r="U250" i="11"/>
  <c r="T250" i="11"/>
  <c r="S250" i="11"/>
  <c r="R250" i="11"/>
  <c r="BA246" i="11"/>
  <c r="AR246" i="11"/>
  <c r="AQ246" i="11"/>
  <c r="AP246" i="11"/>
  <c r="AM246" i="11"/>
  <c r="AL246" i="11"/>
  <c r="AI246" i="11"/>
  <c r="AH246" i="11"/>
  <c r="AG246" i="11"/>
  <c r="AF246" i="11"/>
  <c r="W246" i="11"/>
  <c r="V246" i="11"/>
  <c r="U246" i="11"/>
  <c r="T246" i="11"/>
  <c r="S246" i="11"/>
  <c r="R246" i="11"/>
  <c r="BA242" i="11"/>
  <c r="AR242" i="11"/>
  <c r="AQ242" i="11"/>
  <c r="AP242" i="11"/>
  <c r="AM242" i="11"/>
  <c r="AL242" i="11"/>
  <c r="AI242" i="11"/>
  <c r="AH242" i="11"/>
  <c r="AG242" i="11"/>
  <c r="AF242" i="11"/>
  <c r="W242" i="11"/>
  <c r="V242" i="11"/>
  <c r="U242" i="11"/>
  <c r="T242" i="11"/>
  <c r="S242" i="11"/>
  <c r="R242" i="11"/>
  <c r="BA238" i="11"/>
  <c r="AR238" i="11"/>
  <c r="AQ238" i="11"/>
  <c r="AP238" i="11"/>
  <c r="AM238" i="11"/>
  <c r="AL238" i="11"/>
  <c r="AI238" i="11"/>
  <c r="AH238" i="11"/>
  <c r="AG238" i="11"/>
  <c r="AF238" i="11"/>
  <c r="W238" i="11"/>
  <c r="V238" i="11"/>
  <c r="U238" i="11"/>
  <c r="T238" i="11"/>
  <c r="S238" i="11"/>
  <c r="R238" i="11"/>
  <c r="BA234" i="11"/>
  <c r="AR234" i="11"/>
  <c r="AQ234" i="11"/>
  <c r="AP234" i="11"/>
  <c r="AM234" i="11"/>
  <c r="AL234" i="11"/>
  <c r="AI234" i="11"/>
  <c r="AH234" i="11"/>
  <c r="AG234" i="11"/>
  <c r="AF234" i="11"/>
  <c r="W234" i="11"/>
  <c r="V234" i="11"/>
  <c r="U234" i="11"/>
  <c r="T234" i="11"/>
  <c r="S234" i="11"/>
  <c r="R234" i="11"/>
  <c r="BA227" i="11"/>
  <c r="AR227" i="11"/>
  <c r="AQ227" i="11"/>
  <c r="AP227" i="11"/>
  <c r="AM227" i="11"/>
  <c r="AL227" i="11"/>
  <c r="AI227" i="11"/>
  <c r="AH227" i="11"/>
  <c r="AG227" i="11"/>
  <c r="AF227" i="11"/>
  <c r="W227" i="11"/>
  <c r="V227" i="11"/>
  <c r="U227" i="11"/>
  <c r="T227" i="11"/>
  <c r="S227" i="11"/>
  <c r="R227" i="11"/>
  <c r="BA219" i="11"/>
  <c r="AR219" i="11"/>
  <c r="AQ219" i="11"/>
  <c r="AP219" i="11"/>
  <c r="AM219" i="11"/>
  <c r="AL219" i="11"/>
  <c r="AI219" i="11"/>
  <c r="AH219" i="11"/>
  <c r="AG219" i="11"/>
  <c r="AF219" i="11"/>
  <c r="W219" i="11"/>
  <c r="V219" i="11"/>
  <c r="U219" i="11"/>
  <c r="T219" i="11"/>
  <c r="S219" i="11"/>
  <c r="R219" i="11"/>
  <c r="BA212" i="11"/>
  <c r="AR212" i="11"/>
  <c r="AQ212" i="11"/>
  <c r="AP212" i="11"/>
  <c r="AM212" i="11"/>
  <c r="AL212" i="11"/>
  <c r="AI212" i="11"/>
  <c r="AH212" i="11"/>
  <c r="AG212" i="11"/>
  <c r="AF212" i="11"/>
  <c r="W212" i="11"/>
  <c r="V212" i="11"/>
  <c r="U212" i="11"/>
  <c r="T212" i="11"/>
  <c r="S212" i="11"/>
  <c r="R212" i="11"/>
  <c r="BA205" i="11"/>
  <c r="AR205" i="11"/>
  <c r="AQ205" i="11"/>
  <c r="AP205" i="11"/>
  <c r="AM205" i="11"/>
  <c r="AL205" i="11"/>
  <c r="AI205" i="11"/>
  <c r="AH205" i="11"/>
  <c r="AG205" i="11"/>
  <c r="AF205" i="11"/>
  <c r="W205" i="11"/>
  <c r="V205" i="11"/>
  <c r="U205" i="11"/>
  <c r="T205" i="11"/>
  <c r="S205" i="11"/>
  <c r="R205" i="11"/>
  <c r="BA200" i="11"/>
  <c r="AR200" i="11"/>
  <c r="AQ200" i="11"/>
  <c r="AP200" i="11"/>
  <c r="AM200" i="11"/>
  <c r="AL200" i="11"/>
  <c r="AI200" i="11"/>
  <c r="AH200" i="11"/>
  <c r="AG200" i="11"/>
  <c r="AF200" i="11"/>
  <c r="W200" i="11"/>
  <c r="V200" i="11"/>
  <c r="U200" i="11"/>
  <c r="T200" i="11"/>
  <c r="S200" i="11"/>
  <c r="R200" i="11"/>
  <c r="BA196" i="11"/>
  <c r="AR196" i="11"/>
  <c r="AQ196" i="11"/>
  <c r="AP196" i="11"/>
  <c r="AM196" i="11"/>
  <c r="AL196" i="11"/>
  <c r="AI196" i="11"/>
  <c r="AH196" i="11"/>
  <c r="AG196" i="11"/>
  <c r="AF196" i="11"/>
  <c r="W196" i="11"/>
  <c r="V196" i="11"/>
  <c r="U196" i="11"/>
  <c r="T196" i="11"/>
  <c r="S196" i="11"/>
  <c r="R196" i="11"/>
  <c r="BA187" i="11"/>
  <c r="AR187" i="11"/>
  <c r="AQ187" i="11"/>
  <c r="AP187" i="11"/>
  <c r="AM187" i="11"/>
  <c r="AL187" i="11"/>
  <c r="AI187" i="11"/>
  <c r="AH187" i="11"/>
  <c r="AG187" i="11"/>
  <c r="AF187" i="11"/>
  <c r="W187" i="11"/>
  <c r="V187" i="11"/>
  <c r="U187" i="11"/>
  <c r="T187" i="11"/>
  <c r="S187" i="11"/>
  <c r="R187" i="11"/>
  <c r="BA176" i="11"/>
  <c r="AR176" i="11"/>
  <c r="AQ176" i="11"/>
  <c r="AP176" i="11"/>
  <c r="AM176" i="11"/>
  <c r="AL176" i="11"/>
  <c r="AI176" i="11"/>
  <c r="AH176" i="11"/>
  <c r="AG176" i="11"/>
  <c r="AF176" i="11"/>
  <c r="W176" i="11"/>
  <c r="V176" i="11"/>
  <c r="U176" i="11"/>
  <c r="T176" i="11"/>
  <c r="S176" i="11"/>
  <c r="R176" i="11"/>
  <c r="BA165" i="11"/>
  <c r="AR165" i="11"/>
  <c r="AQ165" i="11"/>
  <c r="AP165" i="11"/>
  <c r="AM165" i="11"/>
  <c r="AL165" i="11"/>
  <c r="AI165" i="11"/>
  <c r="AH165" i="11"/>
  <c r="AG165" i="11"/>
  <c r="AF165" i="11"/>
  <c r="W165" i="11"/>
  <c r="V165" i="11"/>
  <c r="U165" i="11"/>
  <c r="T165" i="11"/>
  <c r="S165" i="11"/>
  <c r="R165" i="11"/>
  <c r="BA159" i="11"/>
  <c r="AR159" i="11"/>
  <c r="AQ159" i="11"/>
  <c r="AP159" i="11"/>
  <c r="AM159" i="11"/>
  <c r="AL159" i="11"/>
  <c r="AI159" i="11"/>
  <c r="AH159" i="11"/>
  <c r="AG159" i="11"/>
  <c r="AF159" i="11"/>
  <c r="W159" i="11"/>
  <c r="V159" i="11"/>
  <c r="U159" i="11"/>
  <c r="T159" i="11"/>
  <c r="S159" i="11"/>
  <c r="R159" i="11"/>
  <c r="BA152" i="11"/>
  <c r="AR152" i="11"/>
  <c r="AQ152" i="11"/>
  <c r="AP152" i="11"/>
  <c r="AM152" i="11"/>
  <c r="AL152" i="11"/>
  <c r="AI152" i="11"/>
  <c r="AH152" i="11"/>
  <c r="AG152" i="11"/>
  <c r="AF152" i="11"/>
  <c r="W152" i="11"/>
  <c r="V152" i="11"/>
  <c r="U152" i="11"/>
  <c r="T152" i="11"/>
  <c r="S152" i="11"/>
  <c r="R152" i="11"/>
  <c r="BA146" i="11"/>
  <c r="AR146" i="11"/>
  <c r="AQ146" i="11"/>
  <c r="AP146" i="11"/>
  <c r="AM146" i="11"/>
  <c r="AL146" i="11"/>
  <c r="AI146" i="11"/>
  <c r="AH146" i="11"/>
  <c r="AG146" i="11"/>
  <c r="AF146" i="11"/>
  <c r="W146" i="11"/>
  <c r="V146" i="11"/>
  <c r="U146" i="11"/>
  <c r="T146" i="11"/>
  <c r="S146" i="11"/>
  <c r="R146" i="11"/>
  <c r="BA140" i="11"/>
  <c r="AR140" i="11"/>
  <c r="AQ140" i="11"/>
  <c r="AP140" i="11"/>
  <c r="AM140" i="11"/>
  <c r="AL140" i="11"/>
  <c r="AI140" i="11"/>
  <c r="AH140" i="11"/>
  <c r="AG140" i="11"/>
  <c r="AF140" i="11"/>
  <c r="W140" i="11"/>
  <c r="V140" i="11"/>
  <c r="U140" i="11"/>
  <c r="T140" i="11"/>
  <c r="S140" i="11"/>
  <c r="R140" i="11"/>
  <c r="BA137" i="11"/>
  <c r="AR137" i="11"/>
  <c r="AQ137" i="11"/>
  <c r="AP137" i="11"/>
  <c r="AM137" i="11"/>
  <c r="AL137" i="11"/>
  <c r="AI137" i="11"/>
  <c r="AH137" i="11"/>
  <c r="AG137" i="11"/>
  <c r="AF137" i="11"/>
  <c r="W137" i="11"/>
  <c r="V137" i="11"/>
  <c r="U137" i="11"/>
  <c r="T137" i="11"/>
  <c r="S137" i="11"/>
  <c r="R137" i="11"/>
  <c r="BA133" i="11"/>
  <c r="AR133" i="11"/>
  <c r="AQ133" i="11"/>
  <c r="AP133" i="11"/>
  <c r="AM133" i="11"/>
  <c r="AL133" i="11"/>
  <c r="AI133" i="11"/>
  <c r="AH133" i="11"/>
  <c r="AG133" i="11"/>
  <c r="AF133" i="11"/>
  <c r="W133" i="11"/>
  <c r="V133" i="11"/>
  <c r="U133" i="11"/>
  <c r="T133" i="11"/>
  <c r="S133" i="11"/>
  <c r="R133" i="11"/>
  <c r="BA130" i="11"/>
  <c r="AR130" i="11"/>
  <c r="AQ130" i="11"/>
  <c r="AP130" i="11"/>
  <c r="AM130" i="11"/>
  <c r="AL130" i="11"/>
  <c r="AI130" i="11"/>
  <c r="AH130" i="11"/>
  <c r="AG130" i="11"/>
  <c r="AF130" i="11"/>
  <c r="W130" i="11"/>
  <c r="V130" i="11"/>
  <c r="U130" i="11"/>
  <c r="T130" i="11"/>
  <c r="S130" i="11"/>
  <c r="R130" i="11"/>
  <c r="BA127" i="11"/>
  <c r="AR127" i="11"/>
  <c r="AQ127" i="11"/>
  <c r="AP127" i="11"/>
  <c r="AM127" i="11"/>
  <c r="AL127" i="11"/>
  <c r="AI127" i="11"/>
  <c r="AH127" i="11"/>
  <c r="AG127" i="11"/>
  <c r="AF127" i="11"/>
  <c r="W127" i="11"/>
  <c r="V127" i="11"/>
  <c r="U127" i="11"/>
  <c r="T127" i="11"/>
  <c r="S127" i="11"/>
  <c r="R127" i="11"/>
  <c r="BA122" i="11"/>
  <c r="AR122" i="11"/>
  <c r="AQ122" i="11"/>
  <c r="AP122" i="11"/>
  <c r="AM122" i="11"/>
  <c r="AL122" i="11"/>
  <c r="AI122" i="11"/>
  <c r="AH122" i="11"/>
  <c r="AG122" i="11"/>
  <c r="AF122" i="11"/>
  <c r="W122" i="11"/>
  <c r="V122" i="11"/>
  <c r="U122" i="11"/>
  <c r="T122" i="11"/>
  <c r="S122" i="11"/>
  <c r="R122" i="11"/>
  <c r="BA117" i="11"/>
  <c r="AR117" i="11"/>
  <c r="AQ117" i="11"/>
  <c r="AP117" i="11"/>
  <c r="AM117" i="11"/>
  <c r="AL117" i="11"/>
  <c r="AI117" i="11"/>
  <c r="AH117" i="11"/>
  <c r="AG117" i="11"/>
  <c r="AF117" i="11"/>
  <c r="W117" i="11"/>
  <c r="V117" i="11"/>
  <c r="U117" i="11"/>
  <c r="T117" i="11"/>
  <c r="S117" i="11"/>
  <c r="R117" i="11"/>
  <c r="BA112" i="11"/>
  <c r="AR112" i="11"/>
  <c r="AQ112" i="11"/>
  <c r="AP112" i="11"/>
  <c r="AM112" i="11"/>
  <c r="AL112" i="11"/>
  <c r="AI112" i="11"/>
  <c r="AH112" i="11"/>
  <c r="AG112" i="11"/>
  <c r="AF112" i="11"/>
  <c r="W112" i="11"/>
  <c r="V112" i="11"/>
  <c r="U112" i="11"/>
  <c r="T112" i="11"/>
  <c r="S112" i="11"/>
  <c r="R112" i="11"/>
  <c r="BA107" i="11"/>
  <c r="AR107" i="11"/>
  <c r="AQ107" i="11"/>
  <c r="AP107" i="11"/>
  <c r="AM107" i="11"/>
  <c r="AL107" i="11"/>
  <c r="AI107" i="11"/>
  <c r="AH107" i="11"/>
  <c r="AG107" i="11"/>
  <c r="AF107" i="11"/>
  <c r="W107" i="11"/>
  <c r="V107" i="11"/>
  <c r="U107" i="11"/>
  <c r="T107" i="11"/>
  <c r="S107" i="11"/>
  <c r="R107" i="11"/>
  <c r="BA102" i="11"/>
  <c r="AR102" i="11"/>
  <c r="AQ102" i="11"/>
  <c r="AP102" i="11"/>
  <c r="AM102" i="11"/>
  <c r="AL102" i="11"/>
  <c r="AI102" i="11"/>
  <c r="AH102" i="11"/>
  <c r="AG102" i="11"/>
  <c r="AF102" i="11"/>
  <c r="W102" i="11"/>
  <c r="V102" i="11"/>
  <c r="U102" i="11"/>
  <c r="T102" i="11"/>
  <c r="S102" i="11"/>
  <c r="R102" i="11"/>
  <c r="BA93" i="11"/>
  <c r="AR93" i="11"/>
  <c r="AQ93" i="11"/>
  <c r="AP93" i="11"/>
  <c r="AM93" i="11"/>
  <c r="AL93" i="11"/>
  <c r="AI93" i="11"/>
  <c r="AH93" i="11"/>
  <c r="AG93" i="11"/>
  <c r="AF93" i="11"/>
  <c r="W93" i="11"/>
  <c r="V93" i="11"/>
  <c r="U93" i="11"/>
  <c r="T93" i="11"/>
  <c r="S93" i="11"/>
  <c r="R93" i="11"/>
  <c r="BA88" i="11"/>
  <c r="AR88" i="11"/>
  <c r="AQ88" i="11"/>
  <c r="AP88" i="11"/>
  <c r="AM88" i="11"/>
  <c r="AL88" i="11"/>
  <c r="AI88" i="11"/>
  <c r="AH88" i="11"/>
  <c r="AG88" i="11"/>
  <c r="AF88" i="11"/>
  <c r="W88" i="11"/>
  <c r="V88" i="11"/>
  <c r="U88" i="11"/>
  <c r="T88" i="11"/>
  <c r="S88" i="11"/>
  <c r="R88" i="11"/>
  <c r="BA83" i="11"/>
  <c r="AR83" i="11"/>
  <c r="AQ83" i="11"/>
  <c r="AP83" i="11"/>
  <c r="AM83" i="11"/>
  <c r="AL83" i="11"/>
  <c r="AI83" i="11"/>
  <c r="AH83" i="11"/>
  <c r="AG83" i="11"/>
  <c r="AF83" i="11"/>
  <c r="W83" i="11"/>
  <c r="V83" i="11"/>
  <c r="U83" i="11"/>
  <c r="T83" i="11"/>
  <c r="S83" i="11"/>
  <c r="R83" i="11"/>
  <c r="BA79" i="11"/>
  <c r="AR79" i="11"/>
  <c r="AQ79" i="11"/>
  <c r="AP79" i="11"/>
  <c r="AM79" i="11"/>
  <c r="AL79" i="11"/>
  <c r="AI79" i="11"/>
  <c r="AH79" i="11"/>
  <c r="AG79" i="11"/>
  <c r="AF79" i="11"/>
  <c r="W79" i="11"/>
  <c r="V79" i="11"/>
  <c r="U79" i="11"/>
  <c r="T79" i="11"/>
  <c r="S79" i="11"/>
  <c r="R79" i="11"/>
  <c r="BA74" i="11"/>
  <c r="AR74" i="11"/>
  <c r="AQ74" i="11"/>
  <c r="AP74" i="11"/>
  <c r="AM74" i="11"/>
  <c r="AL74" i="11"/>
  <c r="AI74" i="11"/>
  <c r="AH74" i="11"/>
  <c r="AG74" i="11"/>
  <c r="AF74" i="11"/>
  <c r="W74" i="11"/>
  <c r="V74" i="11"/>
  <c r="U74" i="11"/>
  <c r="T74" i="11"/>
  <c r="S74" i="11"/>
  <c r="R74" i="11"/>
  <c r="BA69" i="11"/>
  <c r="AR69" i="11"/>
  <c r="AQ69" i="11"/>
  <c r="AP69" i="11"/>
  <c r="AM69" i="11"/>
  <c r="AL69" i="11"/>
  <c r="AI69" i="11"/>
  <c r="AH69" i="11"/>
  <c r="AG69" i="11"/>
  <c r="AF69" i="11"/>
  <c r="W69" i="11"/>
  <c r="V69" i="11"/>
  <c r="U69" i="11"/>
  <c r="T69" i="11"/>
  <c r="S69" i="11"/>
  <c r="R69" i="11"/>
  <c r="BA66" i="11"/>
  <c r="AR66" i="11"/>
  <c r="AQ66" i="11"/>
  <c r="AP66" i="11"/>
  <c r="AM66" i="11"/>
  <c r="AL66" i="11"/>
  <c r="AI66" i="11"/>
  <c r="AH66" i="11"/>
  <c r="AG66" i="11"/>
  <c r="AF66" i="11"/>
  <c r="W66" i="11"/>
  <c r="V66" i="11"/>
  <c r="U66" i="11"/>
  <c r="T66" i="11"/>
  <c r="S66" i="11"/>
  <c r="R66" i="11"/>
  <c r="BA62" i="11"/>
  <c r="AR62" i="11"/>
  <c r="AQ62" i="11"/>
  <c r="AP62" i="11"/>
  <c r="AM62" i="11"/>
  <c r="AL62" i="11"/>
  <c r="AI62" i="11"/>
  <c r="AH62" i="11"/>
  <c r="AG62" i="11"/>
  <c r="AF62" i="11"/>
  <c r="W62" i="11"/>
  <c r="V62" i="11"/>
  <c r="U62" i="11"/>
  <c r="T62" i="11"/>
  <c r="S62" i="11"/>
  <c r="R62" i="11"/>
  <c r="BA59" i="11"/>
  <c r="AR59" i="11"/>
  <c r="AQ59" i="11"/>
  <c r="AP59" i="11"/>
  <c r="AM59" i="11"/>
  <c r="AL59" i="11"/>
  <c r="AI59" i="11"/>
  <c r="AH59" i="11"/>
  <c r="AG59" i="11"/>
  <c r="AF59" i="11"/>
  <c r="W59" i="11"/>
  <c r="V59" i="11"/>
  <c r="U59" i="11"/>
  <c r="T59" i="11"/>
  <c r="S59" i="11"/>
  <c r="R59" i="11"/>
  <c r="BA54" i="11"/>
  <c r="AR54" i="11"/>
  <c r="AQ54" i="11"/>
  <c r="AP54" i="11"/>
  <c r="AM54" i="11"/>
  <c r="AL54" i="11"/>
  <c r="AI54" i="11"/>
  <c r="AH54" i="11"/>
  <c r="AG54" i="11"/>
  <c r="AF54" i="11"/>
  <c r="W54" i="11"/>
  <c r="V54" i="11"/>
  <c r="U54" i="11"/>
  <c r="T54" i="11"/>
  <c r="S54" i="11"/>
  <c r="R54" i="11"/>
  <c r="BA51" i="11"/>
  <c r="AR51" i="11"/>
  <c r="AQ51" i="11"/>
  <c r="AP51" i="11"/>
  <c r="AM51" i="11"/>
  <c r="AL51" i="11"/>
  <c r="AI51" i="11"/>
  <c r="AH51" i="11"/>
  <c r="AG51" i="11"/>
  <c r="AF51" i="11"/>
  <c r="W51" i="11"/>
  <c r="V51" i="11"/>
  <c r="U51" i="11"/>
  <c r="T51" i="11"/>
  <c r="S51" i="11"/>
  <c r="R51" i="11"/>
  <c r="BA47" i="11"/>
  <c r="AR47" i="11"/>
  <c r="AQ47" i="11"/>
  <c r="AP47" i="11"/>
  <c r="AM47" i="11"/>
  <c r="AL47" i="11"/>
  <c r="AI47" i="11"/>
  <c r="AH47" i="11"/>
  <c r="AG47" i="11"/>
  <c r="AF47" i="11"/>
  <c r="W47" i="11"/>
  <c r="V47" i="11"/>
  <c r="U47" i="11"/>
  <c r="T47" i="11"/>
  <c r="S47" i="11"/>
  <c r="R47" i="11"/>
  <c r="BA44" i="11"/>
  <c r="AR44" i="11"/>
  <c r="AQ44" i="11"/>
  <c r="AP44" i="11"/>
  <c r="AM44" i="11"/>
  <c r="AL44" i="11"/>
  <c r="AI44" i="11"/>
  <c r="AH44" i="11"/>
  <c r="AG44" i="11"/>
  <c r="AF44" i="11"/>
  <c r="W44" i="11"/>
  <c r="V44" i="11"/>
  <c r="U44" i="11"/>
  <c r="T44" i="11"/>
  <c r="S44" i="11"/>
  <c r="R44" i="11"/>
  <c r="BA41" i="11"/>
  <c r="AR41" i="11"/>
  <c r="AQ41" i="11"/>
  <c r="AP41" i="11"/>
  <c r="AM41" i="11"/>
  <c r="AL41" i="11"/>
  <c r="AI41" i="11"/>
  <c r="AH41" i="11"/>
  <c r="AG41" i="11"/>
  <c r="AF41" i="11"/>
  <c r="W41" i="11"/>
  <c r="V41" i="11"/>
  <c r="U41" i="11"/>
  <c r="T41" i="11"/>
  <c r="S41" i="11"/>
  <c r="R41" i="11"/>
  <c r="BA37" i="11"/>
  <c r="AR37" i="11"/>
  <c r="AQ37" i="11"/>
  <c r="AP37" i="11"/>
  <c r="AM37" i="11"/>
  <c r="AL37" i="11"/>
  <c r="AI37" i="11"/>
  <c r="AH37" i="11"/>
  <c r="AG37" i="11"/>
  <c r="AF37" i="11"/>
  <c r="W37" i="11"/>
  <c r="V37" i="11"/>
  <c r="U37" i="11"/>
  <c r="T37" i="11"/>
  <c r="S37" i="11"/>
  <c r="R37" i="11"/>
  <c r="BA34" i="11"/>
  <c r="AR34" i="11"/>
  <c r="AQ34" i="11"/>
  <c r="AP34" i="11"/>
  <c r="AM34" i="11"/>
  <c r="AL34" i="11"/>
  <c r="AI34" i="11"/>
  <c r="AH34" i="11"/>
  <c r="AG34" i="11"/>
  <c r="AF34" i="11"/>
  <c r="W34" i="11"/>
  <c r="V34" i="11"/>
  <c r="U34" i="11"/>
  <c r="T34" i="11"/>
  <c r="S34" i="11"/>
  <c r="R34" i="11"/>
  <c r="BA30" i="11"/>
  <c r="AR30" i="11"/>
  <c r="AQ30" i="11"/>
  <c r="AP30" i="11"/>
  <c r="AM30" i="11"/>
  <c r="AL30" i="11"/>
  <c r="AI30" i="11"/>
  <c r="AH30" i="11"/>
  <c r="AG30" i="11"/>
  <c r="AF30" i="11"/>
  <c r="W30" i="11"/>
  <c r="V30" i="11"/>
  <c r="U30" i="11"/>
  <c r="T30" i="11"/>
  <c r="S30" i="11"/>
  <c r="R30" i="11"/>
  <c r="BA26" i="11"/>
  <c r="AR26" i="11"/>
  <c r="AQ26" i="11"/>
  <c r="AP26" i="11"/>
  <c r="AM26" i="11"/>
  <c r="AL26" i="11"/>
  <c r="AI26" i="11"/>
  <c r="AH26" i="11"/>
  <c r="AG26" i="11"/>
  <c r="AF26" i="11"/>
  <c r="W26" i="11"/>
  <c r="V26" i="11"/>
  <c r="U26" i="11"/>
  <c r="T26" i="11"/>
  <c r="S26" i="11"/>
  <c r="R26" i="11"/>
  <c r="BA23" i="11"/>
  <c r="AR23" i="11"/>
  <c r="AQ23" i="11"/>
  <c r="AP23" i="11"/>
  <c r="AM23" i="11"/>
  <c r="AL23" i="11"/>
  <c r="AI23" i="11"/>
  <c r="AH23" i="11"/>
  <c r="AG23" i="11"/>
  <c r="AF23" i="11"/>
  <c r="W23" i="11"/>
  <c r="V23" i="11"/>
  <c r="U23" i="11"/>
  <c r="T23" i="11"/>
  <c r="S23" i="11"/>
  <c r="R23" i="11"/>
  <c r="BA20" i="11"/>
  <c r="AR20" i="11"/>
  <c r="AQ20" i="11"/>
  <c r="AP20" i="11"/>
  <c r="AM20" i="11"/>
  <c r="AL20" i="11"/>
  <c r="AI20" i="11"/>
  <c r="AH20" i="11"/>
  <c r="AG20" i="11"/>
  <c r="AF20" i="11"/>
  <c r="W20" i="11"/>
  <c r="V20" i="11"/>
  <c r="U20" i="11"/>
  <c r="T20" i="11"/>
  <c r="S20" i="11"/>
  <c r="R20" i="11"/>
  <c r="BA17" i="11"/>
  <c r="AR17" i="11"/>
  <c r="AQ17" i="11"/>
  <c r="AP17" i="11"/>
  <c r="AM17" i="11"/>
  <c r="AL17" i="11"/>
  <c r="AI17" i="11"/>
  <c r="AH17" i="11"/>
  <c r="AG17" i="11"/>
  <c r="AF17" i="11"/>
  <c r="W17" i="11"/>
  <c r="V17" i="11"/>
  <c r="U17" i="11"/>
  <c r="T17" i="11"/>
  <c r="S17" i="11"/>
  <c r="R17" i="11"/>
  <c r="BA14" i="11"/>
  <c r="AR14" i="11"/>
  <c r="AQ14" i="11"/>
  <c r="AP14" i="11"/>
  <c r="AM14" i="11"/>
  <c r="AL14" i="11"/>
  <c r="AI14" i="11"/>
  <c r="AH14" i="11"/>
  <c r="AG14" i="11"/>
  <c r="AF14" i="11"/>
  <c r="W14" i="11"/>
  <c r="V14" i="11"/>
  <c r="U14" i="11"/>
  <c r="T14" i="11"/>
  <c r="S14" i="11"/>
  <c r="R14" i="11"/>
  <c r="BA10" i="11"/>
  <c r="AR10" i="11"/>
  <c r="AQ10" i="11"/>
  <c r="AP10" i="11"/>
  <c r="AM10" i="11"/>
  <c r="AL10" i="11"/>
  <c r="AI10" i="11"/>
  <c r="AH10" i="11"/>
  <c r="AG10" i="11"/>
  <c r="AF10" i="11"/>
  <c r="W10" i="11"/>
  <c r="V10" i="11"/>
  <c r="U10" i="11"/>
  <c r="T10" i="11"/>
  <c r="S10" i="11"/>
  <c r="R10" i="11"/>
  <c r="U277" i="10"/>
  <c r="T277" i="10"/>
  <c r="U276" i="10"/>
  <c r="T276" i="10"/>
  <c r="U275" i="10"/>
  <c r="T275" i="10"/>
  <c r="U273" i="10"/>
  <c r="T273" i="10"/>
  <c r="U272" i="10"/>
  <c r="T272" i="10"/>
  <c r="U271" i="10"/>
  <c r="T271" i="10"/>
  <c r="U269" i="10"/>
  <c r="T269" i="10"/>
  <c r="U268" i="10"/>
  <c r="T268" i="10"/>
  <c r="U266" i="10"/>
  <c r="T266" i="10"/>
  <c r="U265" i="10"/>
  <c r="T265" i="10"/>
  <c r="U263" i="10"/>
  <c r="T263" i="10"/>
  <c r="U262" i="10"/>
  <c r="T262" i="10"/>
  <c r="U260" i="10"/>
  <c r="T260" i="10"/>
  <c r="U259" i="10"/>
  <c r="T259" i="10"/>
  <c r="Z259" i="10" s="1"/>
  <c r="U258" i="10"/>
  <c r="T258" i="10"/>
  <c r="Z258" i="10" s="1"/>
  <c r="U256" i="10"/>
  <c r="T256" i="10"/>
  <c r="Z256" i="10" s="1"/>
  <c r="U255" i="10"/>
  <c r="T255" i="10"/>
  <c r="Z255" i="10" s="1"/>
  <c r="U253" i="10"/>
  <c r="T253" i="10"/>
  <c r="U252" i="10"/>
  <c r="T252" i="10"/>
  <c r="Z252" i="10" s="1"/>
  <c r="U251" i="10"/>
  <c r="T251" i="10"/>
  <c r="Z251" i="10" s="1"/>
  <c r="U249" i="10"/>
  <c r="T249" i="10"/>
  <c r="U248" i="10"/>
  <c r="T248" i="10"/>
  <c r="Z248" i="10" s="1"/>
  <c r="U247" i="10"/>
  <c r="T247" i="10"/>
  <c r="Z247" i="10" s="1"/>
  <c r="U245" i="10"/>
  <c r="T245" i="10"/>
  <c r="U244" i="10"/>
  <c r="T244" i="10"/>
  <c r="Z244" i="10" s="1"/>
  <c r="U243" i="10"/>
  <c r="T243" i="10"/>
  <c r="Z243" i="10" s="1"/>
  <c r="U241" i="10"/>
  <c r="T241" i="10"/>
  <c r="U240" i="10"/>
  <c r="T240" i="10"/>
  <c r="Z240" i="10" s="1"/>
  <c r="U239" i="10"/>
  <c r="T239" i="10"/>
  <c r="Z239" i="10" s="1"/>
  <c r="U237" i="10"/>
  <c r="T237" i="10"/>
  <c r="U236" i="10"/>
  <c r="T236" i="10"/>
  <c r="Z236" i="10" s="1"/>
  <c r="U235" i="10"/>
  <c r="T235" i="10"/>
  <c r="Z235" i="10" s="1"/>
  <c r="U233" i="10"/>
  <c r="T233" i="10"/>
  <c r="U232" i="10"/>
  <c r="T232" i="10"/>
  <c r="U231" i="10"/>
  <c r="T231" i="10"/>
  <c r="U230" i="10"/>
  <c r="T230" i="10"/>
  <c r="U229" i="10"/>
  <c r="T229" i="10"/>
  <c r="U228" i="10"/>
  <c r="T228" i="10"/>
  <c r="U226" i="10"/>
  <c r="T226" i="10"/>
  <c r="U225" i="10"/>
  <c r="T225" i="10"/>
  <c r="U224" i="10"/>
  <c r="T224" i="10"/>
  <c r="U223" i="10"/>
  <c r="T223" i="10"/>
  <c r="U222" i="10"/>
  <c r="T222" i="10"/>
  <c r="U221" i="10"/>
  <c r="T221" i="10"/>
  <c r="U220" i="10"/>
  <c r="T220" i="10"/>
  <c r="U218" i="10"/>
  <c r="T218" i="10"/>
  <c r="U217" i="10"/>
  <c r="T217" i="10"/>
  <c r="U216" i="10"/>
  <c r="T216" i="10"/>
  <c r="U215" i="10"/>
  <c r="T215" i="10"/>
  <c r="U214" i="10"/>
  <c r="T214" i="10"/>
  <c r="U213" i="10"/>
  <c r="T213" i="10"/>
  <c r="U211" i="10"/>
  <c r="T211" i="10"/>
  <c r="U210" i="10"/>
  <c r="T210" i="10"/>
  <c r="U209" i="10"/>
  <c r="T209" i="10"/>
  <c r="U208" i="10"/>
  <c r="T208" i="10"/>
  <c r="U207" i="10"/>
  <c r="T207" i="10"/>
  <c r="U206" i="10"/>
  <c r="T206" i="10"/>
  <c r="U204" i="10"/>
  <c r="T204" i="10"/>
  <c r="U203" i="10"/>
  <c r="T203" i="10"/>
  <c r="U202" i="10"/>
  <c r="T202" i="10"/>
  <c r="U201" i="10"/>
  <c r="T201" i="10"/>
  <c r="U199" i="10"/>
  <c r="T199" i="10"/>
  <c r="U198" i="10"/>
  <c r="T198" i="10"/>
  <c r="U197" i="10"/>
  <c r="T197" i="10"/>
  <c r="U195" i="10"/>
  <c r="T195" i="10"/>
  <c r="U194" i="10"/>
  <c r="T194" i="10"/>
  <c r="U193" i="10"/>
  <c r="T193" i="10"/>
  <c r="U192" i="10"/>
  <c r="T192" i="10"/>
  <c r="U191" i="10"/>
  <c r="T191" i="10"/>
  <c r="U190" i="10"/>
  <c r="T190" i="10"/>
  <c r="U189" i="10"/>
  <c r="T189" i="10"/>
  <c r="U188" i="10"/>
  <c r="T188" i="10"/>
  <c r="U186" i="10"/>
  <c r="T186" i="10"/>
  <c r="U185" i="10"/>
  <c r="T185" i="10"/>
  <c r="U184" i="10"/>
  <c r="T184" i="10"/>
  <c r="U183" i="10"/>
  <c r="T183" i="10"/>
  <c r="U182" i="10"/>
  <c r="T182" i="10"/>
  <c r="U181" i="10"/>
  <c r="T181" i="10"/>
  <c r="U180" i="10"/>
  <c r="T180" i="10"/>
  <c r="U179" i="10"/>
  <c r="T179" i="10"/>
  <c r="U178" i="10"/>
  <c r="T178" i="10"/>
  <c r="U177" i="10"/>
  <c r="T177" i="10"/>
  <c r="U175" i="10"/>
  <c r="T175" i="10"/>
  <c r="U174" i="10"/>
  <c r="T174" i="10"/>
  <c r="U173" i="10"/>
  <c r="T173" i="10"/>
  <c r="U172" i="10"/>
  <c r="T172" i="10"/>
  <c r="U171" i="10"/>
  <c r="T171" i="10"/>
  <c r="U170" i="10"/>
  <c r="T170" i="10"/>
  <c r="U169" i="10"/>
  <c r="T169" i="10"/>
  <c r="U168" i="10"/>
  <c r="T168" i="10"/>
  <c r="U167" i="10"/>
  <c r="T167" i="10"/>
  <c r="U166" i="10"/>
  <c r="T166" i="10"/>
  <c r="U164" i="10"/>
  <c r="T164" i="10"/>
  <c r="U163" i="10"/>
  <c r="T163" i="10"/>
  <c r="U162" i="10"/>
  <c r="T162" i="10"/>
  <c r="U161" i="10"/>
  <c r="T161" i="10"/>
  <c r="U160" i="10"/>
  <c r="T160" i="10"/>
  <c r="U158" i="10"/>
  <c r="T158" i="10"/>
  <c r="U157" i="10"/>
  <c r="T157" i="10"/>
  <c r="U156" i="10"/>
  <c r="T156" i="10"/>
  <c r="U155" i="10"/>
  <c r="T155" i="10"/>
  <c r="U154" i="10"/>
  <c r="T154" i="10"/>
  <c r="U153" i="10"/>
  <c r="T153" i="10"/>
  <c r="U151" i="10"/>
  <c r="T151" i="10"/>
  <c r="U150" i="10"/>
  <c r="T150" i="10"/>
  <c r="U149" i="10"/>
  <c r="T149" i="10"/>
  <c r="U148" i="10"/>
  <c r="T148" i="10"/>
  <c r="T147" i="10"/>
  <c r="U145" i="10"/>
  <c r="T145" i="10"/>
  <c r="U144" i="10"/>
  <c r="T144" i="10"/>
  <c r="U143" i="10"/>
  <c r="T143" i="10"/>
  <c r="U142" i="10"/>
  <c r="T142" i="10"/>
  <c r="U141" i="10"/>
  <c r="T141" i="10"/>
  <c r="U139" i="10"/>
  <c r="T139" i="10"/>
  <c r="U138" i="10"/>
  <c r="T138" i="10"/>
  <c r="U136" i="10"/>
  <c r="T136" i="10"/>
  <c r="U135" i="10"/>
  <c r="T135" i="10"/>
  <c r="U134" i="10"/>
  <c r="T134" i="10"/>
  <c r="U132" i="10"/>
  <c r="T132" i="10"/>
  <c r="U131" i="10"/>
  <c r="T131" i="10"/>
  <c r="U129" i="10"/>
  <c r="T129" i="10"/>
  <c r="U128" i="10"/>
  <c r="T128" i="10"/>
  <c r="U126" i="10"/>
  <c r="T126" i="10"/>
  <c r="U125" i="10"/>
  <c r="T125" i="10"/>
  <c r="U124" i="10"/>
  <c r="T124" i="10"/>
  <c r="U123" i="10"/>
  <c r="T123" i="10"/>
  <c r="U121" i="10"/>
  <c r="T121" i="10"/>
  <c r="U120" i="10"/>
  <c r="T120" i="10"/>
  <c r="U119" i="10"/>
  <c r="T119" i="10"/>
  <c r="U118" i="10"/>
  <c r="T118" i="10"/>
  <c r="U116" i="10"/>
  <c r="T116" i="10"/>
  <c r="U115" i="10"/>
  <c r="T115" i="10"/>
  <c r="U114" i="10"/>
  <c r="T114" i="10"/>
  <c r="U113" i="10"/>
  <c r="T113" i="10"/>
  <c r="U111" i="10"/>
  <c r="T111" i="10"/>
  <c r="U110" i="10"/>
  <c r="T110" i="10"/>
  <c r="U109" i="10"/>
  <c r="T109" i="10"/>
  <c r="U108" i="10"/>
  <c r="T108" i="10"/>
  <c r="U106" i="10"/>
  <c r="T106" i="10"/>
  <c r="U105" i="10"/>
  <c r="T105" i="10"/>
  <c r="U104" i="10"/>
  <c r="T104" i="10"/>
  <c r="U103" i="10"/>
  <c r="T103" i="10"/>
  <c r="U101" i="10"/>
  <c r="T101" i="10"/>
  <c r="U100" i="10"/>
  <c r="T100" i="10"/>
  <c r="U99" i="10"/>
  <c r="T99" i="10"/>
  <c r="U98" i="10"/>
  <c r="T98" i="10"/>
  <c r="U97" i="10"/>
  <c r="T97" i="10"/>
  <c r="U96" i="10"/>
  <c r="T96" i="10"/>
  <c r="U95" i="10"/>
  <c r="T95" i="10"/>
  <c r="U94" i="10"/>
  <c r="U92" i="10"/>
  <c r="T92" i="10"/>
  <c r="U91" i="10"/>
  <c r="T91" i="10"/>
  <c r="U90" i="10"/>
  <c r="T90" i="10"/>
  <c r="U89" i="10"/>
  <c r="T89" i="10"/>
  <c r="U87" i="10"/>
  <c r="T87" i="10"/>
  <c r="U86" i="10"/>
  <c r="T86" i="10"/>
  <c r="U85" i="10"/>
  <c r="T85" i="10"/>
  <c r="U84" i="10"/>
  <c r="T84" i="10"/>
  <c r="U82" i="10"/>
  <c r="T82" i="10"/>
  <c r="U81" i="10"/>
  <c r="T81" i="10"/>
  <c r="U80" i="10"/>
  <c r="T80" i="10"/>
  <c r="U78" i="10"/>
  <c r="T78" i="10"/>
  <c r="U77" i="10"/>
  <c r="T77" i="10"/>
  <c r="U76" i="10"/>
  <c r="T76" i="10"/>
  <c r="U75" i="10"/>
  <c r="T75" i="10"/>
  <c r="U73" i="10"/>
  <c r="T73" i="10"/>
  <c r="U72" i="10"/>
  <c r="T72" i="10"/>
  <c r="U71" i="10"/>
  <c r="T71" i="10"/>
  <c r="U70" i="10"/>
  <c r="T70" i="10"/>
  <c r="U68" i="10"/>
  <c r="T68" i="10"/>
  <c r="U67" i="10"/>
  <c r="T67" i="10"/>
  <c r="U65" i="10"/>
  <c r="T65" i="10"/>
  <c r="U64" i="10"/>
  <c r="T64" i="10"/>
  <c r="U63" i="10"/>
  <c r="T63" i="10"/>
  <c r="U61" i="10"/>
  <c r="T61" i="10"/>
  <c r="U60" i="10"/>
  <c r="T60" i="10"/>
  <c r="U58" i="10"/>
  <c r="T58" i="10"/>
  <c r="U57" i="10"/>
  <c r="T57" i="10"/>
  <c r="U56" i="10"/>
  <c r="T56" i="10"/>
  <c r="U55" i="10"/>
  <c r="T55" i="10"/>
  <c r="U53" i="10"/>
  <c r="T53" i="10"/>
  <c r="U52" i="10"/>
  <c r="T52" i="10"/>
  <c r="U50" i="10"/>
  <c r="T50" i="10"/>
  <c r="U49" i="10"/>
  <c r="T49" i="10"/>
  <c r="U48" i="10"/>
  <c r="T48" i="10"/>
  <c r="U46" i="10"/>
  <c r="T46" i="10"/>
  <c r="U45" i="10"/>
  <c r="T45" i="10"/>
  <c r="U43" i="10"/>
  <c r="T43" i="10"/>
  <c r="U42" i="10"/>
  <c r="T42" i="10"/>
  <c r="U40" i="10"/>
  <c r="T40" i="10"/>
  <c r="U39" i="10"/>
  <c r="T39" i="10"/>
  <c r="U38" i="10"/>
  <c r="T38" i="10"/>
  <c r="U36" i="10"/>
  <c r="T36" i="10"/>
  <c r="U35" i="10"/>
  <c r="T35" i="10"/>
  <c r="U33" i="10"/>
  <c r="T33" i="10"/>
  <c r="U32" i="10"/>
  <c r="T32" i="10"/>
  <c r="U31" i="10"/>
  <c r="T31" i="10"/>
  <c r="U29" i="10"/>
  <c r="T29" i="10"/>
  <c r="U28" i="10"/>
  <c r="T28" i="10"/>
  <c r="U27" i="10"/>
  <c r="T27" i="10"/>
  <c r="U25" i="10"/>
  <c r="T25" i="10"/>
  <c r="U24" i="10"/>
  <c r="T24" i="10"/>
  <c r="U22" i="10"/>
  <c r="T22" i="10"/>
  <c r="U21" i="10"/>
  <c r="T21" i="10"/>
  <c r="U19" i="10"/>
  <c r="T19" i="10"/>
  <c r="U18" i="10"/>
  <c r="T18" i="10"/>
  <c r="U16" i="10"/>
  <c r="T16" i="10"/>
  <c r="U15" i="10"/>
  <c r="T15" i="10"/>
  <c r="U13" i="10"/>
  <c r="T13" i="10"/>
  <c r="U12" i="10"/>
  <c r="T12" i="10"/>
  <c r="U11" i="10"/>
  <c r="T11" i="10"/>
  <c r="U9" i="10"/>
  <c r="T9" i="10"/>
  <c r="U8" i="10"/>
  <c r="T8" i="10"/>
  <c r="U7" i="10"/>
  <c r="T7" i="10"/>
  <c r="X51" i="10"/>
  <c r="Y51" i="10"/>
  <c r="X54" i="10"/>
  <c r="Y54" i="10"/>
  <c r="X59" i="10"/>
  <c r="Y59" i="10"/>
  <c r="X62" i="10"/>
  <c r="Y62" i="10"/>
  <c r="X66" i="10"/>
  <c r="Y66" i="10"/>
  <c r="X69" i="10"/>
  <c r="Y69" i="10"/>
  <c r="X74" i="10"/>
  <c r="Y74" i="10"/>
  <c r="X79" i="10"/>
  <c r="Y79" i="10"/>
  <c r="X83" i="10"/>
  <c r="Y83" i="10"/>
  <c r="X278" i="10"/>
  <c r="Y278" i="10"/>
  <c r="X274" i="10"/>
  <c r="Y274" i="10"/>
  <c r="X270" i="10"/>
  <c r="Y270" i="10"/>
  <c r="X267" i="10"/>
  <c r="Y267" i="10"/>
  <c r="X264" i="10"/>
  <c r="Y264" i="10"/>
  <c r="X261" i="10"/>
  <c r="Y261" i="10"/>
  <c r="X257" i="10"/>
  <c r="Y257" i="10"/>
  <c r="X254" i="10"/>
  <c r="Y254" i="10"/>
  <c r="X250" i="10"/>
  <c r="Y250" i="10"/>
  <c r="X246" i="10"/>
  <c r="Y246" i="10"/>
  <c r="X242" i="10"/>
  <c r="Y242" i="10"/>
  <c r="X238" i="10"/>
  <c r="Y238" i="10"/>
  <c r="X234" i="10"/>
  <c r="Y234" i="10"/>
  <c r="X227" i="10"/>
  <c r="Y227" i="10"/>
  <c r="X219" i="10"/>
  <c r="Y219" i="10"/>
  <c r="X212" i="10"/>
  <c r="Y212" i="10"/>
  <c r="X205" i="10"/>
  <c r="Y205" i="10"/>
  <c r="X200" i="10"/>
  <c r="Y200" i="10"/>
  <c r="X196" i="10"/>
  <c r="Y196" i="10"/>
  <c r="X187" i="10"/>
  <c r="Y187" i="10"/>
  <c r="X176" i="10"/>
  <c r="Y176" i="10"/>
  <c r="X165" i="10"/>
  <c r="Y165" i="10"/>
  <c r="X159" i="10"/>
  <c r="Y159" i="10"/>
  <c r="X152" i="10"/>
  <c r="Y152" i="10"/>
  <c r="X146" i="10"/>
  <c r="Y146" i="10"/>
  <c r="X140" i="10"/>
  <c r="Y140" i="10"/>
  <c r="X137" i="10"/>
  <c r="Y137" i="10"/>
  <c r="X133" i="10"/>
  <c r="Y133" i="10"/>
  <c r="X130" i="10"/>
  <c r="Y130" i="10"/>
  <c r="X127" i="10"/>
  <c r="Y127" i="10"/>
  <c r="X122" i="10"/>
  <c r="Y122" i="10"/>
  <c r="X117" i="10"/>
  <c r="Y117" i="10"/>
  <c r="X112" i="10"/>
  <c r="Y112" i="10"/>
  <c r="X107" i="10"/>
  <c r="Y107" i="10"/>
  <c r="X102" i="10"/>
  <c r="Y102" i="10"/>
  <c r="X93" i="10"/>
  <c r="Y93" i="10"/>
  <c r="X88" i="10"/>
  <c r="Y88" i="10"/>
  <c r="X47" i="10"/>
  <c r="Y47" i="10"/>
  <c r="X44" i="10"/>
  <c r="Y44" i="10"/>
  <c r="X41" i="10"/>
  <c r="Y41" i="10"/>
  <c r="X37" i="10"/>
  <c r="Y37" i="10"/>
  <c r="X34" i="10"/>
  <c r="Y34" i="10"/>
  <c r="X30" i="10"/>
  <c r="Y30" i="10"/>
  <c r="X26" i="10"/>
  <c r="Y26" i="10"/>
  <c r="X23" i="10"/>
  <c r="Y23" i="10"/>
  <c r="X20" i="10"/>
  <c r="Y20" i="10"/>
  <c r="X17" i="10"/>
  <c r="Y17" i="10"/>
  <c r="X14" i="10"/>
  <c r="Y14" i="10"/>
  <c r="X10" i="10"/>
  <c r="Y10" i="10"/>
  <c r="H284" i="11"/>
  <c r="V16" i="10" l="1"/>
  <c r="Z16" i="10"/>
  <c r="W131" i="10"/>
  <c r="AA131" i="10"/>
  <c r="W139" i="10"/>
  <c r="AA139" i="10"/>
  <c r="V148" i="10"/>
  <c r="Z148" i="10"/>
  <c r="V155" i="10"/>
  <c r="Z155" i="10"/>
  <c r="V166" i="10"/>
  <c r="Z166" i="10"/>
  <c r="V172" i="10"/>
  <c r="Z172" i="10"/>
  <c r="V179" i="10"/>
  <c r="Z179" i="10"/>
  <c r="V189" i="10"/>
  <c r="Z189" i="10"/>
  <c r="V195" i="10"/>
  <c r="Z195" i="10"/>
  <c r="V203" i="10"/>
  <c r="Z203" i="10"/>
  <c r="V214" i="10"/>
  <c r="AB214" i="11" s="1"/>
  <c r="Z214" i="10"/>
  <c r="V221" i="10"/>
  <c r="Z221" i="10"/>
  <c r="V228" i="10"/>
  <c r="Z228" i="10"/>
  <c r="V235" i="10"/>
  <c r="AB235" i="11" s="1"/>
  <c r="V243" i="10"/>
  <c r="V246" i="10" s="1"/>
  <c r="V251" i="10"/>
  <c r="V259" i="10"/>
  <c r="X259" i="11" s="1"/>
  <c r="AW259" i="11" s="1"/>
  <c r="V263" i="10"/>
  <c r="X263" i="11" s="1"/>
  <c r="AW263" i="11" s="1"/>
  <c r="Z263" i="10"/>
  <c r="V272" i="10"/>
  <c r="V274" i="10" s="1"/>
  <c r="Z272" i="10"/>
  <c r="W8" i="10"/>
  <c r="AA8" i="10"/>
  <c r="W12" i="10"/>
  <c r="AA12" i="10"/>
  <c r="W16" i="10"/>
  <c r="X16" i="11" s="1"/>
  <c r="AW16" i="11" s="1"/>
  <c r="AA16" i="10"/>
  <c r="W21" i="10"/>
  <c r="AA21" i="10"/>
  <c r="W25" i="10"/>
  <c r="AA25" i="10"/>
  <c r="W29" i="10"/>
  <c r="AA29" i="10"/>
  <c r="W33" i="10"/>
  <c r="AA33" i="10"/>
  <c r="W38" i="10"/>
  <c r="AA38" i="10"/>
  <c r="W42" i="10"/>
  <c r="X42" i="11" s="1"/>
  <c r="AW42" i="11" s="1"/>
  <c r="AA42" i="10"/>
  <c r="W46" i="10"/>
  <c r="AA46" i="10"/>
  <c r="W50" i="10"/>
  <c r="AA50" i="10"/>
  <c r="W55" i="10"/>
  <c r="AA55" i="10"/>
  <c r="W58" i="10"/>
  <c r="AA58" i="10"/>
  <c r="W63" i="10"/>
  <c r="AA63" i="10"/>
  <c r="W67" i="10"/>
  <c r="X67" i="11" s="1"/>
  <c r="AA67" i="10"/>
  <c r="W71" i="10"/>
  <c r="AA71" i="10"/>
  <c r="W75" i="10"/>
  <c r="AA75" i="10"/>
  <c r="W78" i="10"/>
  <c r="AA78" i="10"/>
  <c r="W82" i="10"/>
  <c r="AA82" i="10"/>
  <c r="W86" i="10"/>
  <c r="AA86" i="10"/>
  <c r="W90" i="10"/>
  <c r="X90" i="11" s="1"/>
  <c r="AW90" i="11" s="1"/>
  <c r="AA90" i="10"/>
  <c r="V95" i="10"/>
  <c r="Z95" i="10"/>
  <c r="V98" i="10"/>
  <c r="Z98" i="10"/>
  <c r="V101" i="10"/>
  <c r="Z101" i="10"/>
  <c r="V105" i="10"/>
  <c r="Z105" i="10"/>
  <c r="V109" i="10"/>
  <c r="Z109" i="10"/>
  <c r="V113" i="10"/>
  <c r="Z113" i="10"/>
  <c r="V116" i="10"/>
  <c r="Z116" i="10"/>
  <c r="V120" i="10"/>
  <c r="Z120" i="10"/>
  <c r="V124" i="10"/>
  <c r="Z124" i="10"/>
  <c r="V128" i="10"/>
  <c r="Z128" i="10"/>
  <c r="V132" i="10"/>
  <c r="X132" i="11" s="1"/>
  <c r="AW132" i="11" s="1"/>
  <c r="Z132" i="10"/>
  <c r="V136" i="10"/>
  <c r="Z136" i="10"/>
  <c r="V141" i="10"/>
  <c r="Z141" i="10"/>
  <c r="V144" i="10"/>
  <c r="Z144" i="10"/>
  <c r="W148" i="10"/>
  <c r="AB148" i="11" s="1"/>
  <c r="AA148" i="10"/>
  <c r="W151" i="10"/>
  <c r="AA151" i="10"/>
  <c r="W155" i="10"/>
  <c r="AA155" i="10"/>
  <c r="W158" i="10"/>
  <c r="AA158" i="10"/>
  <c r="W162" i="10"/>
  <c r="AA162" i="10"/>
  <c r="W166" i="10"/>
  <c r="AA166" i="10"/>
  <c r="W169" i="10"/>
  <c r="AA169" i="10"/>
  <c r="W172" i="10"/>
  <c r="AA172" i="10"/>
  <c r="W175" i="10"/>
  <c r="AA175" i="10"/>
  <c r="W179" i="10"/>
  <c r="AA179" i="10"/>
  <c r="W182" i="10"/>
  <c r="AA182" i="10"/>
  <c r="W185" i="10"/>
  <c r="AA185" i="10"/>
  <c r="W189" i="10"/>
  <c r="X189" i="11" s="1"/>
  <c r="AA189" i="10"/>
  <c r="W192" i="10"/>
  <c r="AA192" i="10"/>
  <c r="W195" i="10"/>
  <c r="X195" i="11" s="1"/>
  <c r="AA195" i="10"/>
  <c r="W199" i="10"/>
  <c r="AB199" i="11" s="1"/>
  <c r="AA199" i="10"/>
  <c r="W203" i="10"/>
  <c r="AA203" i="10"/>
  <c r="W207" i="10"/>
  <c r="AA207" i="10"/>
  <c r="W210" i="10"/>
  <c r="AA210" i="10"/>
  <c r="W214" i="10"/>
  <c r="AA214" i="10"/>
  <c r="W217" i="10"/>
  <c r="AB217" i="11" s="1"/>
  <c r="AA217" i="10"/>
  <c r="W221" i="10"/>
  <c r="AB221" i="11" s="1"/>
  <c r="AA221" i="10"/>
  <c r="W224" i="10"/>
  <c r="AA224" i="10"/>
  <c r="W228" i="10"/>
  <c r="AA228" i="10"/>
  <c r="W231" i="10"/>
  <c r="AA231" i="10"/>
  <c r="W235" i="10"/>
  <c r="AA235" i="10"/>
  <c r="W239" i="10"/>
  <c r="AB239" i="11" s="1"/>
  <c r="AX239" i="11" s="1"/>
  <c r="AA239" i="10"/>
  <c r="W243" i="10"/>
  <c r="AA243" i="10"/>
  <c r="W247" i="10"/>
  <c r="AA247" i="10"/>
  <c r="W251" i="10"/>
  <c r="AA251" i="10"/>
  <c r="W255" i="10"/>
  <c r="AA255" i="10"/>
  <c r="W259" i="10"/>
  <c r="AA259" i="10"/>
  <c r="W263" i="10"/>
  <c r="AA263" i="10"/>
  <c r="W268" i="10"/>
  <c r="AA268" i="10"/>
  <c r="W272" i="10"/>
  <c r="AA272" i="10"/>
  <c r="W276" i="10"/>
  <c r="AA276" i="10"/>
  <c r="V8" i="10"/>
  <c r="X8" i="11" s="1"/>
  <c r="AW8" i="11" s="1"/>
  <c r="Z8" i="10"/>
  <c r="V12" i="10"/>
  <c r="Z12" i="10"/>
  <c r="V21" i="10"/>
  <c r="Z21" i="10"/>
  <c r="V25" i="10"/>
  <c r="Z25" i="10"/>
  <c r="V29" i="10"/>
  <c r="Z29" i="10"/>
  <c r="V33" i="10"/>
  <c r="Z33" i="10"/>
  <c r="V38" i="10"/>
  <c r="Z38" i="10"/>
  <c r="V42" i="10"/>
  <c r="Z42" i="10"/>
  <c r="V46" i="10"/>
  <c r="Z46" i="10"/>
  <c r="V50" i="10"/>
  <c r="Z50" i="10"/>
  <c r="V55" i="10"/>
  <c r="Z55" i="10"/>
  <c r="V58" i="10"/>
  <c r="Z58" i="10"/>
  <c r="V63" i="10"/>
  <c r="Z63" i="10"/>
  <c r="V67" i="10"/>
  <c r="Z67" i="10"/>
  <c r="V71" i="10"/>
  <c r="Z71" i="10"/>
  <c r="V75" i="10"/>
  <c r="Z75" i="10"/>
  <c r="V78" i="10"/>
  <c r="Z78" i="10"/>
  <c r="V82" i="10"/>
  <c r="Z82" i="10"/>
  <c r="V86" i="10"/>
  <c r="Z86" i="10"/>
  <c r="V90" i="10"/>
  <c r="Z90" i="10"/>
  <c r="W94" i="10"/>
  <c r="AA94" i="10"/>
  <c r="W97" i="10"/>
  <c r="AA97" i="10"/>
  <c r="W100" i="10"/>
  <c r="AA100" i="10"/>
  <c r="W104" i="10"/>
  <c r="AA104" i="10"/>
  <c r="W108" i="10"/>
  <c r="AA108" i="10"/>
  <c r="W111" i="10"/>
  <c r="AA111" i="10"/>
  <c r="W115" i="10"/>
  <c r="AA115" i="10"/>
  <c r="W119" i="10"/>
  <c r="AA119" i="10"/>
  <c r="W123" i="10"/>
  <c r="AA123" i="10"/>
  <c r="W126" i="10"/>
  <c r="AA126" i="10"/>
  <c r="W135" i="10"/>
  <c r="AA135" i="10"/>
  <c r="W143" i="10"/>
  <c r="AA143" i="10"/>
  <c r="V151" i="10"/>
  <c r="AB151" i="11" s="1"/>
  <c r="Z151" i="10"/>
  <c r="V158" i="10"/>
  <c r="X158" i="11" s="1"/>
  <c r="AW158" i="11" s="1"/>
  <c r="Z158" i="10"/>
  <c r="V162" i="10"/>
  <c r="Z162" i="10"/>
  <c r="V169" i="10"/>
  <c r="Z169" i="10"/>
  <c r="V175" i="10"/>
  <c r="Z175" i="10"/>
  <c r="V182" i="10"/>
  <c r="Z182" i="10"/>
  <c r="V185" i="10"/>
  <c r="Z185" i="10"/>
  <c r="V192" i="10"/>
  <c r="AB192" i="11" s="1"/>
  <c r="AX192" i="11" s="1"/>
  <c r="Z192" i="10"/>
  <c r="V199" i="10"/>
  <c r="Z199" i="10"/>
  <c r="V207" i="10"/>
  <c r="X207" i="11" s="1"/>
  <c r="AW207" i="11" s="1"/>
  <c r="Z207" i="10"/>
  <c r="V210" i="10"/>
  <c r="Z210" i="10"/>
  <c r="V217" i="10"/>
  <c r="Z217" i="10"/>
  <c r="V224" i="10"/>
  <c r="Z224" i="10"/>
  <c r="V231" i="10"/>
  <c r="X231" i="11" s="1"/>
  <c r="AW231" i="11" s="1"/>
  <c r="Z231" i="10"/>
  <c r="V239" i="10"/>
  <c r="V247" i="10"/>
  <c r="V255" i="10"/>
  <c r="V268" i="10"/>
  <c r="Z268" i="10"/>
  <c r="V276" i="10"/>
  <c r="V278" i="10" s="1"/>
  <c r="Z276" i="10"/>
  <c r="V9" i="10"/>
  <c r="Z9" i="10"/>
  <c r="V13" i="10"/>
  <c r="Z13" i="10"/>
  <c r="V18" i="10"/>
  <c r="V20" i="10" s="1"/>
  <c r="Z18" i="10"/>
  <c r="V22" i="10"/>
  <c r="Z22" i="10"/>
  <c r="V27" i="10"/>
  <c r="Z27" i="10"/>
  <c r="V31" i="10"/>
  <c r="V34" i="10" s="1"/>
  <c r="Z31" i="10"/>
  <c r="V35" i="10"/>
  <c r="Z35" i="10"/>
  <c r="V39" i="10"/>
  <c r="Z39" i="10"/>
  <c r="V43" i="10"/>
  <c r="V44" i="10" s="1"/>
  <c r="Z43" i="10"/>
  <c r="V48" i="10"/>
  <c r="V51" i="10" s="1"/>
  <c r="Z48" i="10"/>
  <c r="V52" i="10"/>
  <c r="Z52" i="10"/>
  <c r="V56" i="10"/>
  <c r="Z56" i="10"/>
  <c r="V60" i="10"/>
  <c r="Z60" i="10"/>
  <c r="V64" i="10"/>
  <c r="Z64" i="10"/>
  <c r="V68" i="10"/>
  <c r="V69" i="10" s="1"/>
  <c r="Z68" i="10"/>
  <c r="V72" i="10"/>
  <c r="Z72" i="10"/>
  <c r="AB72" i="10" s="1"/>
  <c r="V76" i="10"/>
  <c r="Z76" i="10"/>
  <c r="V80" i="10"/>
  <c r="Z80" i="10"/>
  <c r="V84" i="10"/>
  <c r="Z84" i="10"/>
  <c r="V87" i="10"/>
  <c r="Z87" i="10"/>
  <c r="V91" i="10"/>
  <c r="X91" i="11" s="1"/>
  <c r="Z91" i="10"/>
  <c r="W95" i="10"/>
  <c r="X95" i="11" s="1"/>
  <c r="AW95" i="11" s="1"/>
  <c r="AA95" i="10"/>
  <c r="W98" i="10"/>
  <c r="AA98" i="10"/>
  <c r="W101" i="10"/>
  <c r="AA101" i="10"/>
  <c r="W105" i="10"/>
  <c r="AB105" i="11" s="1"/>
  <c r="AX105" i="11" s="1"/>
  <c r="AA105" i="10"/>
  <c r="W109" i="10"/>
  <c r="AA109" i="10"/>
  <c r="W113" i="10"/>
  <c r="AA113" i="10"/>
  <c r="W116" i="10"/>
  <c r="AA116" i="10"/>
  <c r="W120" i="10"/>
  <c r="AA120" i="10"/>
  <c r="W124" i="10"/>
  <c r="AA124" i="10"/>
  <c r="W128" i="10"/>
  <c r="AB128" i="11" s="1"/>
  <c r="AA128" i="10"/>
  <c r="W132" i="10"/>
  <c r="AA132" i="10"/>
  <c r="W136" i="10"/>
  <c r="AA136" i="10"/>
  <c r="W141" i="10"/>
  <c r="AA141" i="10"/>
  <c r="W144" i="10"/>
  <c r="AA144" i="10"/>
  <c r="V149" i="10"/>
  <c r="Z149" i="10"/>
  <c r="V153" i="10"/>
  <c r="Z153" i="10"/>
  <c r="V156" i="10"/>
  <c r="Z156" i="10"/>
  <c r="V160" i="10"/>
  <c r="Z160" i="10"/>
  <c r="V163" i="10"/>
  <c r="Z163" i="10"/>
  <c r="V167" i="10"/>
  <c r="Z167" i="10"/>
  <c r="V170" i="10"/>
  <c r="Z170" i="10"/>
  <c r="V173" i="10"/>
  <c r="AB173" i="11" s="1"/>
  <c r="Z173" i="10"/>
  <c r="V177" i="10"/>
  <c r="Z177" i="10"/>
  <c r="V180" i="10"/>
  <c r="Z180" i="10"/>
  <c r="V183" i="10"/>
  <c r="Z183" i="10"/>
  <c r="V186" i="10"/>
  <c r="Z186" i="10"/>
  <c r="V190" i="10"/>
  <c r="Z190" i="10"/>
  <c r="V193" i="10"/>
  <c r="AB193" i="11" s="1"/>
  <c r="Z193" i="10"/>
  <c r="V197" i="10"/>
  <c r="Z197" i="10"/>
  <c r="V201" i="10"/>
  <c r="V205" i="10" s="1"/>
  <c r="Z201" i="10"/>
  <c r="V204" i="10"/>
  <c r="X204" i="11" s="1"/>
  <c r="AW204" i="11" s="1"/>
  <c r="Z204" i="10"/>
  <c r="V208" i="10"/>
  <c r="Z208" i="10"/>
  <c r="V211" i="10"/>
  <c r="Z211" i="10"/>
  <c r="V215" i="10"/>
  <c r="AB215" i="11" s="1"/>
  <c r="Z215" i="10"/>
  <c r="V218" i="10"/>
  <c r="Z218" i="10"/>
  <c r="V222" i="10"/>
  <c r="Z222" i="10"/>
  <c r="V225" i="10"/>
  <c r="Z225" i="10"/>
  <c r="V229" i="10"/>
  <c r="Z229" i="10"/>
  <c r="V232" i="10"/>
  <c r="Z232" i="10"/>
  <c r="V236" i="10"/>
  <c r="V240" i="10"/>
  <c r="V244" i="10"/>
  <c r="V248" i="10"/>
  <c r="V250" i="10" s="1"/>
  <c r="V252" i="10"/>
  <c r="V256" i="10"/>
  <c r="V260" i="10"/>
  <c r="AB260" i="11" s="1"/>
  <c r="Z260" i="10"/>
  <c r="V265" i="10"/>
  <c r="Z265" i="10"/>
  <c r="V269" i="10"/>
  <c r="V270" i="10" s="1"/>
  <c r="Z269" i="10"/>
  <c r="V273" i="10"/>
  <c r="X273" i="11" s="1"/>
  <c r="AW273" i="11" s="1"/>
  <c r="Z273" i="10"/>
  <c r="V277" i="10"/>
  <c r="Z277" i="10"/>
  <c r="W9" i="10"/>
  <c r="X9" i="11" s="1"/>
  <c r="AA9" i="10"/>
  <c r="W13" i="10"/>
  <c r="AB13" i="11" s="1"/>
  <c r="AA13" i="10"/>
  <c r="W18" i="10"/>
  <c r="AA18" i="10"/>
  <c r="W22" i="10"/>
  <c r="AA22" i="10"/>
  <c r="W27" i="10"/>
  <c r="AB27" i="11" s="1"/>
  <c r="AA27" i="10"/>
  <c r="W31" i="10"/>
  <c r="AA31" i="10"/>
  <c r="W35" i="10"/>
  <c r="AB35" i="11" s="1"/>
  <c r="AX35" i="11" s="1"/>
  <c r="AA35" i="10"/>
  <c r="W39" i="10"/>
  <c r="X39" i="11" s="1"/>
  <c r="AW39" i="11" s="1"/>
  <c r="AA39" i="10"/>
  <c r="W43" i="10"/>
  <c r="AA43" i="10"/>
  <c r="W48" i="10"/>
  <c r="AA48" i="10"/>
  <c r="W52" i="10"/>
  <c r="AB52" i="11" s="1"/>
  <c r="AA52" i="10"/>
  <c r="W56" i="10"/>
  <c r="AA56" i="10"/>
  <c r="W60" i="10"/>
  <c r="AA60" i="10"/>
  <c r="W64" i="10"/>
  <c r="AA64" i="10"/>
  <c r="W68" i="10"/>
  <c r="AA68" i="10"/>
  <c r="W72" i="10"/>
  <c r="X72" i="11" s="1"/>
  <c r="AW72" i="11" s="1"/>
  <c r="AA72" i="10"/>
  <c r="W76" i="10"/>
  <c r="AB76" i="11" s="1"/>
  <c r="AA76" i="10"/>
  <c r="W80" i="10"/>
  <c r="AA80" i="10"/>
  <c r="W84" i="10"/>
  <c r="X84" i="11" s="1"/>
  <c r="AA84" i="10"/>
  <c r="W87" i="10"/>
  <c r="AA87" i="10"/>
  <c r="W91" i="10"/>
  <c r="AA91" i="10"/>
  <c r="V96" i="10"/>
  <c r="AB96" i="11" s="1"/>
  <c r="Z96" i="10"/>
  <c r="V99" i="10"/>
  <c r="Z99" i="10"/>
  <c r="V103" i="10"/>
  <c r="Z103" i="10"/>
  <c r="V106" i="10"/>
  <c r="V107" i="10" s="1"/>
  <c r="Z106" i="10"/>
  <c r="V110" i="10"/>
  <c r="Z110" i="10"/>
  <c r="V114" i="10"/>
  <c r="Z114" i="10"/>
  <c r="V118" i="10"/>
  <c r="V122" i="10" s="1"/>
  <c r="Z118" i="10"/>
  <c r="V121" i="10"/>
  <c r="Z121" i="10"/>
  <c r="V125" i="10"/>
  <c r="Z125" i="10"/>
  <c r="V129" i="10"/>
  <c r="X129" i="11" s="1"/>
  <c r="AW129" i="11" s="1"/>
  <c r="Z129" i="10"/>
  <c r="V134" i="10"/>
  <c r="Z134" i="10"/>
  <c r="V138" i="10"/>
  <c r="Z138" i="10"/>
  <c r="V142" i="10"/>
  <c r="X142" i="11" s="1"/>
  <c r="Z142" i="10"/>
  <c r="V145" i="10"/>
  <c r="Z145" i="10"/>
  <c r="W149" i="10"/>
  <c r="AA149" i="10"/>
  <c r="W156" i="10"/>
  <c r="X156" i="11" s="1"/>
  <c r="AW156" i="11" s="1"/>
  <c r="AA156" i="10"/>
  <c r="W160" i="10"/>
  <c r="AA160" i="10"/>
  <c r="W163" i="10"/>
  <c r="AA163" i="10"/>
  <c r="W167" i="10"/>
  <c r="X167" i="11" s="1"/>
  <c r="AA167" i="10"/>
  <c r="W170" i="10"/>
  <c r="AA170" i="10"/>
  <c r="W173" i="10"/>
  <c r="AA173" i="10"/>
  <c r="W177" i="10"/>
  <c r="AB177" i="11" s="1"/>
  <c r="AA177" i="10"/>
  <c r="W180" i="10"/>
  <c r="AA180" i="10"/>
  <c r="W183" i="10"/>
  <c r="AA183" i="10"/>
  <c r="W186" i="10"/>
  <c r="AB186" i="11" s="1"/>
  <c r="AA186" i="10"/>
  <c r="W190" i="10"/>
  <c r="AA190" i="10"/>
  <c r="W193" i="10"/>
  <c r="AA193" i="10"/>
  <c r="W197" i="10"/>
  <c r="AB197" i="11" s="1"/>
  <c r="AA197" i="10"/>
  <c r="W201" i="10"/>
  <c r="AA201" i="10"/>
  <c r="W204" i="10"/>
  <c r="AA204" i="10"/>
  <c r="W208" i="10"/>
  <c r="X208" i="11" s="1"/>
  <c r="AW208" i="11" s="1"/>
  <c r="AA208" i="10"/>
  <c r="W211" i="10"/>
  <c r="AA211" i="10"/>
  <c r="W215" i="10"/>
  <c r="AA215" i="10"/>
  <c r="W218" i="10"/>
  <c r="AA218" i="10"/>
  <c r="W222" i="10"/>
  <c r="AA222" i="10"/>
  <c r="W225" i="10"/>
  <c r="AA225" i="10"/>
  <c r="W229" i="10"/>
  <c r="AA229" i="10"/>
  <c r="W232" i="10"/>
  <c r="AA232" i="10"/>
  <c r="W236" i="10"/>
  <c r="AA236" i="10"/>
  <c r="W240" i="10"/>
  <c r="AA240" i="10"/>
  <c r="W244" i="10"/>
  <c r="X244" i="11" s="1"/>
  <c r="AA244" i="10"/>
  <c r="W248" i="10"/>
  <c r="AA248" i="10"/>
  <c r="W252" i="10"/>
  <c r="AA252" i="10"/>
  <c r="W256" i="10"/>
  <c r="AB256" i="11" s="1"/>
  <c r="AX256" i="11" s="1"/>
  <c r="AA256" i="10"/>
  <c r="W260" i="10"/>
  <c r="AA260" i="10"/>
  <c r="W265" i="10"/>
  <c r="AB265" i="11" s="1"/>
  <c r="AA265" i="10"/>
  <c r="W269" i="10"/>
  <c r="AA269" i="10"/>
  <c r="W273" i="10"/>
  <c r="AA273" i="10"/>
  <c r="W277" i="10"/>
  <c r="X277" i="11" s="1"/>
  <c r="AW277" i="11" s="1"/>
  <c r="AA277" i="10"/>
  <c r="V7" i="10"/>
  <c r="AB7" i="11" s="1"/>
  <c r="Z7" i="10"/>
  <c r="V11" i="10"/>
  <c r="Z11" i="10"/>
  <c r="V15" i="10"/>
  <c r="V17" i="10" s="1"/>
  <c r="Z15" i="10"/>
  <c r="V19" i="10"/>
  <c r="AB19" i="11" s="1"/>
  <c r="Z19" i="10"/>
  <c r="V24" i="10"/>
  <c r="Z24" i="10"/>
  <c r="V28" i="10"/>
  <c r="V30" i="10" s="1"/>
  <c r="Z28" i="10"/>
  <c r="V32" i="10"/>
  <c r="X32" i="11" s="1"/>
  <c r="AW32" i="11" s="1"/>
  <c r="Z32" i="10"/>
  <c r="V36" i="10"/>
  <c r="Z36" i="10"/>
  <c r="V40" i="10"/>
  <c r="AB40" i="11" s="1"/>
  <c r="Z40" i="10"/>
  <c r="V45" i="10"/>
  <c r="V47" i="10" s="1"/>
  <c r="Z45" i="10"/>
  <c r="V49" i="10"/>
  <c r="Z49" i="10"/>
  <c r="V53" i="10"/>
  <c r="V54" i="10" s="1"/>
  <c r="Z53" i="10"/>
  <c r="V57" i="10"/>
  <c r="X57" i="11" s="1"/>
  <c r="AE57" i="11" s="1"/>
  <c r="AZ57" i="11" s="1"/>
  <c r="Z57" i="10"/>
  <c r="V61" i="10"/>
  <c r="Z61" i="10"/>
  <c r="V65" i="10"/>
  <c r="V66" i="10" s="1"/>
  <c r="Z65" i="10"/>
  <c r="V70" i="10"/>
  <c r="X70" i="11" s="1"/>
  <c r="Z70" i="10"/>
  <c r="V73" i="10"/>
  <c r="Z73" i="10"/>
  <c r="V77" i="10"/>
  <c r="Z77" i="10"/>
  <c r="V81" i="10"/>
  <c r="AB81" i="11" s="1"/>
  <c r="AX81" i="11" s="1"/>
  <c r="Z81" i="10"/>
  <c r="V85" i="10"/>
  <c r="Z85" i="10"/>
  <c r="V89" i="10"/>
  <c r="V93" i="10" s="1"/>
  <c r="Z89" i="10"/>
  <c r="V92" i="10"/>
  <c r="X92" i="11" s="1"/>
  <c r="AW92" i="11" s="1"/>
  <c r="Z92" i="10"/>
  <c r="W96" i="10"/>
  <c r="AA96" i="10"/>
  <c r="W99" i="10"/>
  <c r="AA99" i="10"/>
  <c r="W103" i="10"/>
  <c r="AB103" i="11" s="1"/>
  <c r="AA103" i="10"/>
  <c r="W106" i="10"/>
  <c r="AA106" i="10"/>
  <c r="W110" i="10"/>
  <c r="AA110" i="10"/>
  <c r="W114" i="10"/>
  <c r="X114" i="11" s="1"/>
  <c r="AW114" i="11" s="1"/>
  <c r="AA114" i="10"/>
  <c r="W118" i="10"/>
  <c r="AA118" i="10"/>
  <c r="W121" i="10"/>
  <c r="AA121" i="10"/>
  <c r="W125" i="10"/>
  <c r="AA125" i="10"/>
  <c r="W129" i="10"/>
  <c r="AA129" i="10"/>
  <c r="W134" i="10"/>
  <c r="X134" i="11" s="1"/>
  <c r="AW134" i="11" s="1"/>
  <c r="AA134" i="10"/>
  <c r="W138" i="10"/>
  <c r="AA138" i="10"/>
  <c r="W142" i="10"/>
  <c r="AA142" i="10"/>
  <c r="W145" i="10"/>
  <c r="AA145" i="10"/>
  <c r="V150" i="10"/>
  <c r="Z150" i="10"/>
  <c r="V154" i="10"/>
  <c r="Z154" i="10"/>
  <c r="V157" i="10"/>
  <c r="X157" i="11" s="1"/>
  <c r="Z157" i="10"/>
  <c r="V161" i="10"/>
  <c r="Z161" i="10"/>
  <c r="V164" i="10"/>
  <c r="Z164" i="10"/>
  <c r="V168" i="10"/>
  <c r="Z168" i="10"/>
  <c r="V171" i="10"/>
  <c r="Z171" i="10"/>
  <c r="V174" i="10"/>
  <c r="Z174" i="10"/>
  <c r="V178" i="10"/>
  <c r="X178" i="11" s="1"/>
  <c r="Z178" i="10"/>
  <c r="V181" i="10"/>
  <c r="Z181" i="10"/>
  <c r="V184" i="10"/>
  <c r="Z184" i="10"/>
  <c r="V188" i="10"/>
  <c r="AB188" i="11" s="1"/>
  <c r="Z188" i="10"/>
  <c r="V191" i="10"/>
  <c r="Z191" i="10"/>
  <c r="V194" i="10"/>
  <c r="Z194" i="10"/>
  <c r="V198" i="10"/>
  <c r="X198" i="11" s="1"/>
  <c r="Z198" i="10"/>
  <c r="V202" i="10"/>
  <c r="Z202" i="10"/>
  <c r="V206" i="10"/>
  <c r="Z206" i="10"/>
  <c r="V209" i="10"/>
  <c r="X209" i="11" s="1"/>
  <c r="Z209" i="10"/>
  <c r="V213" i="10"/>
  <c r="AB213" i="11" s="1"/>
  <c r="AX213" i="11" s="1"/>
  <c r="Z213" i="10"/>
  <c r="V216" i="10"/>
  <c r="Z216" i="10"/>
  <c r="V220" i="10"/>
  <c r="V227" i="10" s="1"/>
  <c r="Z220" i="10"/>
  <c r="V223" i="10"/>
  <c r="X223" i="11" s="1"/>
  <c r="Z223" i="10"/>
  <c r="V226" i="10"/>
  <c r="Z226" i="10"/>
  <c r="V230" i="10"/>
  <c r="V234" i="10" s="1"/>
  <c r="Z230" i="10"/>
  <c r="V233" i="10"/>
  <c r="AB233" i="11" s="1"/>
  <c r="AX233" i="11" s="1"/>
  <c r="Z233" i="10"/>
  <c r="V237" i="10"/>
  <c r="Z237" i="10"/>
  <c r="V241" i="10"/>
  <c r="V242" i="10" s="1"/>
  <c r="Z241" i="10"/>
  <c r="V245" i="10"/>
  <c r="AB245" i="11" s="1"/>
  <c r="AX245" i="11" s="1"/>
  <c r="Z245" i="10"/>
  <c r="V249" i="10"/>
  <c r="Z249" i="10"/>
  <c r="V253" i="10"/>
  <c r="Z253" i="10"/>
  <c r="V258" i="10"/>
  <c r="V262" i="10"/>
  <c r="V264" i="10" s="1"/>
  <c r="Z262" i="10"/>
  <c r="V266" i="10"/>
  <c r="X266" i="11" s="1"/>
  <c r="Z266" i="10"/>
  <c r="V271" i="10"/>
  <c r="Z271" i="10"/>
  <c r="V275" i="10"/>
  <c r="Z275" i="10"/>
  <c r="W153" i="10"/>
  <c r="AA153" i="10"/>
  <c r="W7" i="10"/>
  <c r="AA7" i="10"/>
  <c r="W11" i="10"/>
  <c r="AA11" i="10"/>
  <c r="W15" i="10"/>
  <c r="W17" i="10" s="1"/>
  <c r="AA15" i="10"/>
  <c r="W19" i="10"/>
  <c r="AA19" i="10"/>
  <c r="W24" i="10"/>
  <c r="AB24" i="11" s="1"/>
  <c r="AA24" i="10"/>
  <c r="W28" i="10"/>
  <c r="AA28" i="10"/>
  <c r="W32" i="10"/>
  <c r="AA32" i="10"/>
  <c r="W36" i="10"/>
  <c r="X36" i="11" s="1"/>
  <c r="AE36" i="11" s="1"/>
  <c r="AZ36" i="11" s="1"/>
  <c r="AA36" i="10"/>
  <c r="W40" i="10"/>
  <c r="AA40" i="10"/>
  <c r="W45" i="10"/>
  <c r="AA45" i="10"/>
  <c r="W49" i="10"/>
  <c r="AB49" i="11" s="1"/>
  <c r="AX49" i="11" s="1"/>
  <c r="AA49" i="10"/>
  <c r="W53" i="10"/>
  <c r="AA53" i="10"/>
  <c r="W57" i="10"/>
  <c r="AA57" i="10"/>
  <c r="W61" i="10"/>
  <c r="X61" i="11" s="1"/>
  <c r="AA61" i="10"/>
  <c r="W65" i="10"/>
  <c r="AA65" i="10"/>
  <c r="W70" i="10"/>
  <c r="AA70" i="10"/>
  <c r="W73" i="10"/>
  <c r="X73" i="11" s="1"/>
  <c r="AW73" i="11" s="1"/>
  <c r="AA73" i="10"/>
  <c r="W77" i="10"/>
  <c r="AA77" i="10"/>
  <c r="W81" i="10"/>
  <c r="AA81" i="10"/>
  <c r="W85" i="10"/>
  <c r="AB85" i="11" s="1"/>
  <c r="AX85" i="11" s="1"/>
  <c r="AA85" i="10"/>
  <c r="W89" i="10"/>
  <c r="AA89" i="10"/>
  <c r="W92" i="10"/>
  <c r="AA92" i="10"/>
  <c r="V97" i="10"/>
  <c r="Z97" i="10"/>
  <c r="V100" i="10"/>
  <c r="Z100" i="10"/>
  <c r="V104" i="10"/>
  <c r="AB104" i="11" s="1"/>
  <c r="AX104" i="11" s="1"/>
  <c r="Z104" i="10"/>
  <c r="V108" i="10"/>
  <c r="V112" i="10" s="1"/>
  <c r="Z108" i="10"/>
  <c r="V111" i="10"/>
  <c r="X111" i="11" s="1"/>
  <c r="Z111" i="10"/>
  <c r="V115" i="10"/>
  <c r="Z115" i="10"/>
  <c r="V119" i="10"/>
  <c r="Z119" i="10"/>
  <c r="V123" i="10"/>
  <c r="X123" i="11" s="1"/>
  <c r="AW123" i="11" s="1"/>
  <c r="Z123" i="10"/>
  <c r="V126" i="10"/>
  <c r="Z126" i="10"/>
  <c r="V131" i="10"/>
  <c r="V133" i="10" s="1"/>
  <c r="Z131" i="10"/>
  <c r="V135" i="10"/>
  <c r="V137" i="10" s="1"/>
  <c r="Z135" i="10"/>
  <c r="V139" i="10"/>
  <c r="Z139" i="10"/>
  <c r="V143" i="10"/>
  <c r="X143" i="11" s="1"/>
  <c r="Z143" i="10"/>
  <c r="V147" i="10"/>
  <c r="Z147" i="10"/>
  <c r="W150" i="10"/>
  <c r="AA150" i="10"/>
  <c r="W154" i="10"/>
  <c r="X154" i="11" s="1"/>
  <c r="AW154" i="11" s="1"/>
  <c r="AA154" i="10"/>
  <c r="W157" i="10"/>
  <c r="AA157" i="10"/>
  <c r="W161" i="10"/>
  <c r="AA161" i="10"/>
  <c r="W164" i="10"/>
  <c r="X164" i="11" s="1"/>
  <c r="AA164" i="10"/>
  <c r="W168" i="10"/>
  <c r="AA168" i="10"/>
  <c r="W171" i="10"/>
  <c r="AA171" i="10"/>
  <c r="W174" i="10"/>
  <c r="X174" i="11" s="1"/>
  <c r="AW174" i="11" s="1"/>
  <c r="AA174" i="10"/>
  <c r="W178" i="10"/>
  <c r="AA178" i="10"/>
  <c r="W181" i="10"/>
  <c r="AA181" i="10"/>
  <c r="W184" i="10"/>
  <c r="AA184" i="10"/>
  <c r="W188" i="10"/>
  <c r="AA188" i="10"/>
  <c r="W191" i="10"/>
  <c r="AA191" i="10"/>
  <c r="W194" i="10"/>
  <c r="AA194" i="10"/>
  <c r="W198" i="10"/>
  <c r="AA198" i="10"/>
  <c r="W202" i="10"/>
  <c r="AA202" i="10"/>
  <c r="W206" i="10"/>
  <c r="X206" i="11" s="1"/>
  <c r="AA206" i="10"/>
  <c r="W209" i="10"/>
  <c r="AA209" i="10"/>
  <c r="W213" i="10"/>
  <c r="AA213" i="10"/>
  <c r="W216" i="10"/>
  <c r="AB216" i="11" s="1"/>
  <c r="AX216" i="11" s="1"/>
  <c r="AA216" i="10"/>
  <c r="W220" i="10"/>
  <c r="AA220" i="10"/>
  <c r="W223" i="10"/>
  <c r="AA223" i="10"/>
  <c r="W226" i="10"/>
  <c r="X226" i="11" s="1"/>
  <c r="AW226" i="11" s="1"/>
  <c r="AA226" i="10"/>
  <c r="W230" i="10"/>
  <c r="AA230" i="10"/>
  <c r="W233" i="10"/>
  <c r="AA233" i="10"/>
  <c r="W237" i="10"/>
  <c r="X237" i="11" s="1"/>
  <c r="AA237" i="10"/>
  <c r="W241" i="10"/>
  <c r="AA241" i="10"/>
  <c r="W245" i="10"/>
  <c r="AA245" i="10"/>
  <c r="W249" i="10"/>
  <c r="X249" i="11" s="1"/>
  <c r="AA249" i="10"/>
  <c r="W253" i="10"/>
  <c r="AA253" i="10"/>
  <c r="W258" i="10"/>
  <c r="AA258" i="10"/>
  <c r="W262" i="10"/>
  <c r="W264" i="10" s="1"/>
  <c r="AA262" i="10"/>
  <c r="W266" i="10"/>
  <c r="AA266" i="10"/>
  <c r="W271" i="10"/>
  <c r="AA271" i="10"/>
  <c r="W275" i="10"/>
  <c r="AA275" i="10"/>
  <c r="BA283" i="11"/>
  <c r="L296" i="11"/>
  <c r="L295" i="11"/>
  <c r="N285" i="11"/>
  <c r="N284" i="11"/>
  <c r="N287" i="11"/>
  <c r="Y47" i="11"/>
  <c r="Y140" i="11"/>
  <c r="Y30" i="11"/>
  <c r="AB259" i="11"/>
  <c r="X229" i="11"/>
  <c r="AB207" i="11"/>
  <c r="X247" i="11"/>
  <c r="AW247" i="11" s="1"/>
  <c r="V10" i="10"/>
  <c r="V14" i="10"/>
  <c r="AB61" i="11"/>
  <c r="AB73" i="11"/>
  <c r="X188" i="11"/>
  <c r="AW188" i="11" s="1"/>
  <c r="X216" i="11"/>
  <c r="AB266" i="11"/>
  <c r="AX266" i="11" s="1"/>
  <c r="X275" i="11"/>
  <c r="Y34" i="11"/>
  <c r="Y242" i="11"/>
  <c r="Y250" i="11"/>
  <c r="AA69" i="11"/>
  <c r="K296" i="11"/>
  <c r="K298" i="11"/>
  <c r="K295" i="11"/>
  <c r="K293" i="11"/>
  <c r="L293" i="11"/>
  <c r="H289" i="11"/>
  <c r="H299" i="11"/>
  <c r="N291" i="11"/>
  <c r="H285" i="11"/>
  <c r="K297" i="11"/>
  <c r="N289" i="11"/>
  <c r="N298" i="11"/>
  <c r="L298" i="11"/>
  <c r="K294" i="11"/>
  <c r="H292" i="11"/>
  <c r="L297" i="11"/>
  <c r="N299" i="11"/>
  <c r="N296" i="11"/>
  <c r="H290" i="11"/>
  <c r="H291" i="11"/>
  <c r="L294" i="11"/>
  <c r="N294" i="11"/>
  <c r="N295" i="11"/>
  <c r="N293" i="11"/>
  <c r="N290" i="11"/>
  <c r="N292" i="11"/>
  <c r="N297" i="11"/>
  <c r="V23" i="10"/>
  <c r="V37" i="10"/>
  <c r="V62" i="10"/>
  <c r="AA20" i="11"/>
  <c r="AA37" i="11"/>
  <c r="AA54" i="11"/>
  <c r="AA62" i="11"/>
  <c r="AA130" i="11"/>
  <c r="Y20" i="11"/>
  <c r="Y37" i="11"/>
  <c r="Y54" i="11"/>
  <c r="Y62" i="11"/>
  <c r="Y130" i="11"/>
  <c r="AA23" i="11"/>
  <c r="AA133" i="11"/>
  <c r="AA264" i="11"/>
  <c r="AB172" i="11"/>
  <c r="Y23" i="11"/>
  <c r="Y264" i="11"/>
  <c r="AA93" i="11"/>
  <c r="X116" i="11"/>
  <c r="AW116" i="11" s="1"/>
  <c r="AB120" i="11"/>
  <c r="AX120" i="11" s="1"/>
  <c r="X141" i="11"/>
  <c r="AW141" i="11" s="1"/>
  <c r="AB144" i="11"/>
  <c r="AB12" i="11"/>
  <c r="AX12" i="11" s="1"/>
  <c r="X33" i="11"/>
  <c r="X182" i="11"/>
  <c r="AW182" i="11" s="1"/>
  <c r="AB247" i="11"/>
  <c r="Y133" i="11"/>
  <c r="AA26" i="11"/>
  <c r="X183" i="11"/>
  <c r="AW183" i="11" s="1"/>
  <c r="X225" i="11"/>
  <c r="AW225" i="11" s="1"/>
  <c r="X240" i="11"/>
  <c r="AW240" i="11" s="1"/>
  <c r="X46" i="11"/>
  <c r="AA17" i="11"/>
  <c r="X103" i="11"/>
  <c r="AW103" i="11" s="1"/>
  <c r="X106" i="11"/>
  <c r="AW106" i="11" s="1"/>
  <c r="Y246" i="11"/>
  <c r="Y254" i="11"/>
  <c r="AA41" i="11"/>
  <c r="AB71" i="11"/>
  <c r="AX71" i="11" s="1"/>
  <c r="X239" i="11"/>
  <c r="AW239" i="11" s="1"/>
  <c r="W26" i="10"/>
  <c r="W47" i="10"/>
  <c r="AB70" i="11"/>
  <c r="AX70" i="11" s="1"/>
  <c r="X184" i="11"/>
  <c r="X253" i="11"/>
  <c r="AW253" i="11" s="1"/>
  <c r="Y294" i="11"/>
  <c r="Y44" i="11"/>
  <c r="Y69" i="11"/>
  <c r="Y88" i="11"/>
  <c r="Y117" i="11"/>
  <c r="Y295" i="11"/>
  <c r="Y293" i="11"/>
  <c r="Y261" i="11"/>
  <c r="AA14" i="11"/>
  <c r="AA47" i="11"/>
  <c r="AA74" i="11"/>
  <c r="AA88" i="11"/>
  <c r="AA285" i="11"/>
  <c r="AA117" i="11"/>
  <c r="AA140" i="11"/>
  <c r="AA165" i="11"/>
  <c r="AA287" i="11"/>
  <c r="AA238" i="11"/>
  <c r="AA274" i="11"/>
  <c r="Y238" i="11"/>
  <c r="AA257" i="11"/>
  <c r="AA267" i="11"/>
  <c r="Y14" i="11"/>
  <c r="AA34" i="11"/>
  <c r="AA83" i="11"/>
  <c r="AA146" i="11"/>
  <c r="AA296" i="11"/>
  <c r="AA246" i="11"/>
  <c r="AA270" i="11"/>
  <c r="AA51" i="11"/>
  <c r="AA299" i="11"/>
  <c r="AA79" i="11"/>
  <c r="Y291" i="11"/>
  <c r="Y290" i="11"/>
  <c r="Y292" i="11"/>
  <c r="Y297" i="11"/>
  <c r="AA291" i="11"/>
  <c r="AA254" i="11"/>
  <c r="AA278" i="11"/>
  <c r="Y285" i="11"/>
  <c r="Y287" i="11"/>
  <c r="AA289" i="11"/>
  <c r="AA298" i="11"/>
  <c r="AA66" i="11"/>
  <c r="AA107" i="11"/>
  <c r="AA112" i="11"/>
  <c r="AA122" i="11"/>
  <c r="AA127" i="11"/>
  <c r="AA137" i="11"/>
  <c r="AA152" i="11"/>
  <c r="AA159" i="11"/>
  <c r="AA176" i="11"/>
  <c r="AA187" i="11"/>
  <c r="AA200" i="11"/>
  <c r="AA227" i="11"/>
  <c r="AA242" i="11"/>
  <c r="AA250" i="11"/>
  <c r="Y289" i="11"/>
  <c r="Y41" i="11"/>
  <c r="Y298" i="11"/>
  <c r="Y59" i="11"/>
  <c r="Y66" i="11"/>
  <c r="Y83" i="11"/>
  <c r="Y257" i="11"/>
  <c r="Y274" i="11"/>
  <c r="AA10" i="11"/>
  <c r="AA294" i="11"/>
  <c r="AA30" i="11"/>
  <c r="AA295" i="11"/>
  <c r="AA293" i="11"/>
  <c r="Y299" i="11"/>
  <c r="Y296" i="11"/>
  <c r="AA290" i="11"/>
  <c r="AA292" i="11"/>
  <c r="AA297" i="11"/>
  <c r="Y26" i="11"/>
  <c r="Y74" i="11"/>
  <c r="Y102" i="11"/>
  <c r="Y205" i="11"/>
  <c r="Y212" i="11"/>
  <c r="Y234" i="11"/>
  <c r="AA102" i="11"/>
  <c r="AA234" i="11"/>
  <c r="AA261" i="11"/>
  <c r="AA205" i="11"/>
  <c r="AA212" i="11"/>
  <c r="AA219" i="11"/>
  <c r="AA44" i="11"/>
  <c r="AA59" i="11"/>
  <c r="AA196" i="11"/>
  <c r="Y10" i="11"/>
  <c r="Y79" i="11"/>
  <c r="Y127" i="11"/>
  <c r="Y146" i="11"/>
  <c r="Y159" i="11"/>
  <c r="Y176" i="11"/>
  <c r="Y196" i="11"/>
  <c r="Y200" i="11"/>
  <c r="Y219" i="11"/>
  <c r="Y270" i="11"/>
  <c r="Y93" i="11"/>
  <c r="Y112" i="11"/>
  <c r="Y267" i="11"/>
  <c r="Y122" i="11"/>
  <c r="Y17" i="11"/>
  <c r="Y51" i="11"/>
  <c r="Y107" i="11"/>
  <c r="Y137" i="11"/>
  <c r="Y152" i="11"/>
  <c r="Y165" i="11"/>
  <c r="Y187" i="11"/>
  <c r="Y227" i="11"/>
  <c r="Y278" i="11"/>
  <c r="W279" i="11"/>
  <c r="AI279" i="11"/>
  <c r="T279" i="11"/>
  <c r="AF279" i="11"/>
  <c r="AL279" i="11"/>
  <c r="S279" i="11"/>
  <c r="U279" i="11"/>
  <c r="AG279" i="11"/>
  <c r="AM279" i="11"/>
  <c r="BA279" i="11"/>
  <c r="AQ279" i="11"/>
  <c r="V279" i="11"/>
  <c r="AH279" i="11"/>
  <c r="AP279" i="11"/>
  <c r="R279" i="11"/>
  <c r="AR279" i="11"/>
  <c r="AB126" i="10"/>
  <c r="M94" i="10"/>
  <c r="T94" i="10" s="1"/>
  <c r="X252" i="11" l="1"/>
  <c r="AW252" i="11" s="1"/>
  <c r="X49" i="11"/>
  <c r="AW49" i="11" s="1"/>
  <c r="V146" i="10"/>
  <c r="V152" i="10"/>
  <c r="X175" i="11"/>
  <c r="AW175" i="11" s="1"/>
  <c r="X97" i="11"/>
  <c r="AW97" i="11" s="1"/>
  <c r="X86" i="11"/>
  <c r="AW86" i="11" s="1"/>
  <c r="X63" i="11"/>
  <c r="AW63" i="11" s="1"/>
  <c r="X50" i="11"/>
  <c r="X38" i="11"/>
  <c r="AB25" i="11"/>
  <c r="AX25" i="11" s="1"/>
  <c r="X169" i="11"/>
  <c r="AW169" i="11" s="1"/>
  <c r="AB189" i="11"/>
  <c r="AB166" i="11"/>
  <c r="AX166" i="11" s="1"/>
  <c r="V267" i="10"/>
  <c r="V176" i="10"/>
  <c r="X85" i="11"/>
  <c r="AW85" i="11" s="1"/>
  <c r="AB240" i="11"/>
  <c r="AX240" i="11" s="1"/>
  <c r="AB206" i="11"/>
  <c r="X217" i="11"/>
  <c r="AW217" i="11" s="1"/>
  <c r="X220" i="11"/>
  <c r="AW220" i="11" s="1"/>
  <c r="X197" i="11"/>
  <c r="AW197" i="11" s="1"/>
  <c r="AB28" i="11"/>
  <c r="AX28" i="11" s="1"/>
  <c r="AB275" i="11"/>
  <c r="AX275" i="11" s="1"/>
  <c r="V212" i="10"/>
  <c r="X194" i="11"/>
  <c r="AW194" i="11" s="1"/>
  <c r="X28" i="11"/>
  <c r="AE28" i="11" s="1"/>
  <c r="AZ28" i="11" s="1"/>
  <c r="AB195" i="11"/>
  <c r="V127" i="10"/>
  <c r="AB50" i="11"/>
  <c r="AX50" i="11" s="1"/>
  <c r="X135" i="11"/>
  <c r="AE135" i="11" s="1"/>
  <c r="AZ135" i="11" s="1"/>
  <c r="AB124" i="11"/>
  <c r="AX124" i="11" s="1"/>
  <c r="X241" i="11"/>
  <c r="AE241" i="11" s="1"/>
  <c r="AZ241" i="11" s="1"/>
  <c r="AB209" i="11"/>
  <c r="AX209" i="11" s="1"/>
  <c r="V200" i="10"/>
  <c r="V254" i="10"/>
  <c r="AB178" i="11"/>
  <c r="AX178" i="11" s="1"/>
  <c r="V26" i="10"/>
  <c r="V130" i="10"/>
  <c r="AB113" i="11"/>
  <c r="AX113" i="11" s="1"/>
  <c r="X101" i="11"/>
  <c r="AE101" i="11" s="1"/>
  <c r="AZ101" i="11" s="1"/>
  <c r="X166" i="11"/>
  <c r="AW166" i="11" s="1"/>
  <c r="W267" i="10"/>
  <c r="X218" i="11"/>
  <c r="AW218" i="11" s="1"/>
  <c r="X177" i="11"/>
  <c r="AW177" i="11" s="1"/>
  <c r="V187" i="10"/>
  <c r="V41" i="10"/>
  <c r="AB198" i="11"/>
  <c r="AX198" i="11" s="1"/>
  <c r="AB158" i="11"/>
  <c r="AX158" i="11" s="1"/>
  <c r="X214" i="11"/>
  <c r="X255" i="11"/>
  <c r="X203" i="11"/>
  <c r="AW203" i="11" s="1"/>
  <c r="X179" i="11"/>
  <c r="AW179" i="11" s="1"/>
  <c r="X155" i="11"/>
  <c r="AW155" i="11" s="1"/>
  <c r="X131" i="11"/>
  <c r="X133" i="11" s="1"/>
  <c r="AB277" i="11"/>
  <c r="X230" i="11"/>
  <c r="AW230" i="11" s="1"/>
  <c r="AB252" i="11"/>
  <c r="AX252" i="11" s="1"/>
  <c r="AB208" i="11"/>
  <c r="AX208" i="11" s="1"/>
  <c r="AB167" i="11"/>
  <c r="AX167" i="11" s="1"/>
  <c r="V159" i="10"/>
  <c r="AB157" i="11"/>
  <c r="AB90" i="11"/>
  <c r="AC90" i="11" s="1"/>
  <c r="X269" i="11"/>
  <c r="AW269" i="11" s="1"/>
  <c r="AB232" i="11"/>
  <c r="X222" i="11"/>
  <c r="AW222" i="11" s="1"/>
  <c r="AB211" i="11"/>
  <c r="AX211" i="11" s="1"/>
  <c r="X201" i="11"/>
  <c r="AW201" i="11" s="1"/>
  <c r="AB190" i="11"/>
  <c r="AX190" i="11" s="1"/>
  <c r="X180" i="11"/>
  <c r="AW180" i="11" s="1"/>
  <c r="AB170" i="11"/>
  <c r="AX170" i="11" s="1"/>
  <c r="AB145" i="11"/>
  <c r="AX145" i="11" s="1"/>
  <c r="AB121" i="11"/>
  <c r="X110" i="11"/>
  <c r="AW110" i="11" s="1"/>
  <c r="AB99" i="11"/>
  <c r="AX99" i="11" s="1"/>
  <c r="AB153" i="11"/>
  <c r="AX153" i="11" s="1"/>
  <c r="AB84" i="11"/>
  <c r="AC84" i="11" s="1"/>
  <c r="AB72" i="11"/>
  <c r="AX72" i="11" s="1"/>
  <c r="Z62" i="11"/>
  <c r="X48" i="11"/>
  <c r="AW48" i="11" s="1"/>
  <c r="X35" i="11"/>
  <c r="AC35" i="11" s="1"/>
  <c r="X22" i="11"/>
  <c r="AE22" i="11" s="1"/>
  <c r="AZ22" i="11" s="1"/>
  <c r="V196" i="10"/>
  <c r="AB136" i="11"/>
  <c r="AX136" i="11" s="1"/>
  <c r="AB36" i="11"/>
  <c r="X248" i="11"/>
  <c r="AW248" i="11" s="1"/>
  <c r="AB156" i="11"/>
  <c r="AC156" i="11" s="1"/>
  <c r="V219" i="10"/>
  <c r="V74" i="10"/>
  <c r="Q10" i="11"/>
  <c r="X100" i="11"/>
  <c r="AW100" i="11" s="1"/>
  <c r="X139" i="11"/>
  <c r="AW139" i="11" s="1"/>
  <c r="X126" i="11"/>
  <c r="X104" i="11"/>
  <c r="AE104" i="11" s="1"/>
  <c r="AZ104" i="11" s="1"/>
  <c r="AB251" i="11"/>
  <c r="AX251" i="11" s="1"/>
  <c r="AB179" i="11"/>
  <c r="AX179" i="11" s="1"/>
  <c r="V261" i="10"/>
  <c r="V257" i="10"/>
  <c r="AD67" i="11"/>
  <c r="X64" i="11"/>
  <c r="AD64" i="11" s="1"/>
  <c r="AY64" i="11" s="1"/>
  <c r="X25" i="11"/>
  <c r="X233" i="11"/>
  <c r="AD233" i="11" s="1"/>
  <c r="AY233" i="11" s="1"/>
  <c r="X213" i="11"/>
  <c r="AW213" i="11" s="1"/>
  <c r="X145" i="11"/>
  <c r="AW145" i="11" s="1"/>
  <c r="X148" i="11"/>
  <c r="AW148" i="11" s="1"/>
  <c r="X124" i="11"/>
  <c r="AW124" i="11" s="1"/>
  <c r="AB203" i="11"/>
  <c r="AX203" i="11" s="1"/>
  <c r="V238" i="10"/>
  <c r="X245" i="11"/>
  <c r="AE245" i="11" s="1"/>
  <c r="AZ245" i="11" s="1"/>
  <c r="AB168" i="11"/>
  <c r="AX168" i="11" s="1"/>
  <c r="X60" i="11"/>
  <c r="AB22" i="11"/>
  <c r="AB126" i="11"/>
  <c r="AX126" i="11" s="1"/>
  <c r="AB114" i="11"/>
  <c r="AC114" i="11" s="1"/>
  <c r="AB92" i="11"/>
  <c r="AC92" i="11" s="1"/>
  <c r="X81" i="11"/>
  <c r="AW81" i="11" s="1"/>
  <c r="AB139" i="11"/>
  <c r="AX139" i="11" s="1"/>
  <c r="X76" i="11"/>
  <c r="AW76" i="11" s="1"/>
  <c r="AB39" i="11"/>
  <c r="AX39" i="11" s="1"/>
  <c r="X13" i="11"/>
  <c r="AE13" i="11" s="1"/>
  <c r="AZ13" i="11" s="1"/>
  <c r="V94" i="10"/>
  <c r="Z94" i="10"/>
  <c r="AB16" i="11"/>
  <c r="AX16" i="11" s="1"/>
  <c r="AS129" i="11"/>
  <c r="BC129" i="11" s="1"/>
  <c r="AS73" i="11"/>
  <c r="BC73" i="11" s="1"/>
  <c r="AS32" i="11"/>
  <c r="AS185" i="11"/>
  <c r="BC185" i="11" s="1"/>
  <c r="AS141" i="11"/>
  <c r="AS60" i="11"/>
  <c r="AS262" i="11"/>
  <c r="BC262" i="11" s="1"/>
  <c r="AS8" i="11"/>
  <c r="AT228" i="11"/>
  <c r="BD228" i="11" s="1"/>
  <c r="AT136" i="11"/>
  <c r="AT198" i="11"/>
  <c r="BD198" i="11" s="1"/>
  <c r="AT65" i="11"/>
  <c r="BD65" i="11" s="1"/>
  <c r="AT256" i="11"/>
  <c r="BD256" i="11" s="1"/>
  <c r="AT222" i="11"/>
  <c r="BD222" i="11" s="1"/>
  <c r="AT156" i="11"/>
  <c r="BD156" i="11" s="1"/>
  <c r="AT18" i="11"/>
  <c r="BD18" i="11" s="1"/>
  <c r="AS260" i="11"/>
  <c r="BC260" i="11" s="1"/>
  <c r="AS263" i="11"/>
  <c r="BC263" i="11" s="1"/>
  <c r="AS224" i="11"/>
  <c r="AS210" i="11"/>
  <c r="AS195" i="11"/>
  <c r="BC195" i="11" s="1"/>
  <c r="AS91" i="11"/>
  <c r="AS52" i="11"/>
  <c r="AS9" i="11"/>
  <c r="AS104" i="11"/>
  <c r="BC104" i="11" s="1"/>
  <c r="AS78" i="11"/>
  <c r="BC78" i="11" s="1"/>
  <c r="AS230" i="11"/>
  <c r="BC230" i="11" s="1"/>
  <c r="AS174" i="11"/>
  <c r="AS154" i="11"/>
  <c r="BC154" i="11" s="1"/>
  <c r="AS126" i="11"/>
  <c r="BC126" i="11" s="1"/>
  <c r="AS25" i="11"/>
  <c r="BC25" i="11" s="1"/>
  <c r="AT275" i="11"/>
  <c r="BD275" i="11" s="1"/>
  <c r="AT245" i="11"/>
  <c r="BD245" i="11" s="1"/>
  <c r="AT233" i="11"/>
  <c r="BD233" i="11" s="1"/>
  <c r="AT223" i="11"/>
  <c r="BD223" i="11" s="1"/>
  <c r="AT213" i="11"/>
  <c r="BD213" i="11" s="1"/>
  <c r="AT181" i="11"/>
  <c r="BD181" i="11" s="1"/>
  <c r="AT150" i="11"/>
  <c r="BD150" i="11" s="1"/>
  <c r="AT19" i="11"/>
  <c r="BD19" i="11" s="1"/>
  <c r="AT185" i="11"/>
  <c r="BD185" i="11" s="1"/>
  <c r="AT155" i="11"/>
  <c r="BD155" i="11" s="1"/>
  <c r="AT121" i="11"/>
  <c r="BD121" i="11" s="1"/>
  <c r="AT148" i="11"/>
  <c r="BD148" i="11" s="1"/>
  <c r="AT46" i="11"/>
  <c r="BD46" i="11" s="1"/>
  <c r="AT119" i="11"/>
  <c r="BD119" i="11" s="1"/>
  <c r="AT35" i="11"/>
  <c r="BD35" i="11" s="1"/>
  <c r="AT109" i="11"/>
  <c r="BD109" i="11" s="1"/>
  <c r="AT203" i="11"/>
  <c r="BD203" i="11" s="1"/>
  <c r="AS98" i="11"/>
  <c r="AS225" i="11"/>
  <c r="AS120" i="11"/>
  <c r="AS202" i="11"/>
  <c r="BC202" i="11" s="1"/>
  <c r="AS135" i="11"/>
  <c r="AT237" i="11"/>
  <c r="BD237" i="11" s="1"/>
  <c r="AT202" i="11"/>
  <c r="AT58" i="11"/>
  <c r="BD58" i="11" s="1"/>
  <c r="AT221" i="11"/>
  <c r="BD221" i="11" s="1"/>
  <c r="AT97" i="11"/>
  <c r="BD97" i="11" s="1"/>
  <c r="AS163" i="11"/>
  <c r="AT124" i="11"/>
  <c r="BD124" i="11" s="1"/>
  <c r="AT110" i="11"/>
  <c r="BD110" i="11" s="1"/>
  <c r="AT180" i="11"/>
  <c r="BD180" i="11" s="1"/>
  <c r="AT80" i="11"/>
  <c r="BD80" i="11" s="1"/>
  <c r="AT33" i="11"/>
  <c r="BD33" i="11" s="1"/>
  <c r="AT98" i="11"/>
  <c r="BD98" i="11" s="1"/>
  <c r="AT42" i="11"/>
  <c r="BD42" i="11" s="1"/>
  <c r="AS240" i="11"/>
  <c r="AS204" i="11"/>
  <c r="BC204" i="11" s="1"/>
  <c r="AS85" i="11"/>
  <c r="BC85" i="11" s="1"/>
  <c r="AS24" i="11"/>
  <c r="BC24" i="11" s="1"/>
  <c r="AS256" i="11"/>
  <c r="BC256" i="11" s="1"/>
  <c r="AS218" i="11"/>
  <c r="AS201" i="11"/>
  <c r="BC201" i="11" s="1"/>
  <c r="AS170" i="11"/>
  <c r="BC170" i="11" s="1"/>
  <c r="AS145" i="11"/>
  <c r="AE99" i="10"/>
  <c r="AS259" i="11"/>
  <c r="BC259" i="11" s="1"/>
  <c r="AS221" i="11"/>
  <c r="BC221" i="11" s="1"/>
  <c r="AS192" i="11"/>
  <c r="AS175" i="11"/>
  <c r="BC175" i="11" s="1"/>
  <c r="AS132" i="11"/>
  <c r="BC132" i="11" s="1"/>
  <c r="AS109" i="11"/>
  <c r="AS72" i="11"/>
  <c r="BC72" i="11" s="1"/>
  <c r="AS48" i="11"/>
  <c r="AS194" i="11"/>
  <c r="BC194" i="11" s="1"/>
  <c r="AS100" i="11"/>
  <c r="BC100" i="11" s="1"/>
  <c r="AS71" i="11"/>
  <c r="BC71" i="11" s="1"/>
  <c r="AS275" i="11"/>
  <c r="BC275" i="11" s="1"/>
  <c r="AS249" i="11"/>
  <c r="AS209" i="11"/>
  <c r="BC209" i="11" s="1"/>
  <c r="AS171" i="11"/>
  <c r="AS150" i="11"/>
  <c r="AS123" i="11"/>
  <c r="BC123" i="11" s="1"/>
  <c r="AT178" i="11"/>
  <c r="BD178" i="11" s="1"/>
  <c r="AT164" i="11"/>
  <c r="BD164" i="11" s="1"/>
  <c r="AS115" i="11"/>
  <c r="BC115" i="11" s="1"/>
  <c r="AT77" i="11"/>
  <c r="BD77" i="11" s="1"/>
  <c r="AT255" i="11"/>
  <c r="BD255" i="11" s="1"/>
  <c r="AT78" i="11"/>
  <c r="AT115" i="11"/>
  <c r="AT134" i="11"/>
  <c r="BD134" i="11" s="1"/>
  <c r="AT118" i="11"/>
  <c r="BD118" i="11" s="1"/>
  <c r="AT192" i="11"/>
  <c r="BD192" i="11" s="1"/>
  <c r="AT90" i="11"/>
  <c r="BD90" i="11" s="1"/>
  <c r="AT29" i="11"/>
  <c r="BD29" i="11" s="1"/>
  <c r="AT277" i="11"/>
  <c r="BD277" i="11" s="1"/>
  <c r="AT240" i="11"/>
  <c r="BD240" i="11" s="1"/>
  <c r="AT229" i="11"/>
  <c r="AT218" i="11"/>
  <c r="BD218" i="11" s="1"/>
  <c r="AT208" i="11"/>
  <c r="BD208" i="11" s="1"/>
  <c r="AT197" i="11"/>
  <c r="AT177" i="11"/>
  <c r="BD177" i="11" s="1"/>
  <c r="AT153" i="11"/>
  <c r="BD153" i="11" s="1"/>
  <c r="AT91" i="11"/>
  <c r="BD91" i="11" s="1"/>
  <c r="AT76" i="11"/>
  <c r="BD76" i="11" s="1"/>
  <c r="AT13" i="11"/>
  <c r="AT263" i="11"/>
  <c r="BD263" i="11" s="1"/>
  <c r="AT199" i="11"/>
  <c r="BD199" i="11" s="1"/>
  <c r="AT151" i="11"/>
  <c r="BD151" i="11" s="1"/>
  <c r="AT123" i="11"/>
  <c r="AT95" i="11"/>
  <c r="BD95" i="11" s="1"/>
  <c r="AT259" i="11"/>
  <c r="AT126" i="11"/>
  <c r="BD126" i="11" s="1"/>
  <c r="AS86" i="11"/>
  <c r="AS220" i="11"/>
  <c r="AT226" i="11"/>
  <c r="BD226" i="11" s="1"/>
  <c r="AT113" i="11"/>
  <c r="BD113" i="11" s="1"/>
  <c r="AT172" i="11"/>
  <c r="BD172" i="11" s="1"/>
  <c r="AS244" i="11"/>
  <c r="AS193" i="11"/>
  <c r="AS177" i="11"/>
  <c r="BC177" i="11" s="1"/>
  <c r="AS70" i="11"/>
  <c r="AS45" i="11"/>
  <c r="AS28" i="11"/>
  <c r="AS228" i="11"/>
  <c r="BC228" i="11" s="1"/>
  <c r="AS182" i="11"/>
  <c r="BC182" i="11" s="1"/>
  <c r="AS151" i="11"/>
  <c r="AS136" i="11"/>
  <c r="BC136" i="11" s="1"/>
  <c r="AS116" i="11"/>
  <c r="AS76" i="11"/>
  <c r="BC76" i="11" s="1"/>
  <c r="AS56" i="11"/>
  <c r="AS35" i="11"/>
  <c r="AS13" i="11"/>
  <c r="BC13" i="11" s="1"/>
  <c r="AS82" i="11"/>
  <c r="BC82" i="11" s="1"/>
  <c r="AS50" i="11"/>
  <c r="AS258" i="11"/>
  <c r="AS233" i="11"/>
  <c r="BC233" i="11" s="1"/>
  <c r="AS216" i="11"/>
  <c r="AS198" i="11"/>
  <c r="BC198" i="11" s="1"/>
  <c r="AT168" i="11"/>
  <c r="BD168" i="11" s="1"/>
  <c r="AT135" i="11"/>
  <c r="BD135" i="11" s="1"/>
  <c r="AE201" i="10"/>
  <c r="AS277" i="11"/>
  <c r="AS186" i="11"/>
  <c r="AS167" i="11"/>
  <c r="AS142" i="11"/>
  <c r="BC142" i="11" s="1"/>
  <c r="AS96" i="11"/>
  <c r="AS57" i="11"/>
  <c r="BC57" i="11" s="1"/>
  <c r="AS36" i="11"/>
  <c r="AS15" i="11"/>
  <c r="BC15" i="11" s="1"/>
  <c r="AS255" i="11"/>
  <c r="AS172" i="11"/>
  <c r="AS158" i="11"/>
  <c r="BC158" i="11" s="1"/>
  <c r="AS144" i="11"/>
  <c r="BC144" i="11" s="1"/>
  <c r="AS105" i="11"/>
  <c r="AS84" i="11"/>
  <c r="BC84" i="11" s="1"/>
  <c r="AS68" i="11"/>
  <c r="BC68" i="11" s="1"/>
  <c r="AS43" i="11"/>
  <c r="AS22" i="11"/>
  <c r="AS97" i="11"/>
  <c r="BC97" i="11" s="1"/>
  <c r="AS271" i="11"/>
  <c r="AS245" i="11"/>
  <c r="BC245" i="11" s="1"/>
  <c r="AS223" i="11"/>
  <c r="AS188" i="11"/>
  <c r="BC188" i="11" s="1"/>
  <c r="AS168" i="11"/>
  <c r="AS147" i="11"/>
  <c r="BC147" i="11" s="1"/>
  <c r="AT266" i="11"/>
  <c r="BD266" i="11" s="1"/>
  <c r="AT253" i="11"/>
  <c r="AT241" i="11"/>
  <c r="BD241" i="11" s="1"/>
  <c r="AT220" i="11"/>
  <c r="BD220" i="11" s="1"/>
  <c r="AT209" i="11"/>
  <c r="BD209" i="11" s="1"/>
  <c r="AT191" i="11"/>
  <c r="BD191" i="11" s="1"/>
  <c r="AT92" i="11"/>
  <c r="BD92" i="11" s="1"/>
  <c r="AT73" i="11"/>
  <c r="AT57" i="11"/>
  <c r="BD57" i="11" s="1"/>
  <c r="AT28" i="11"/>
  <c r="BD28" i="11" s="1"/>
  <c r="AT15" i="11"/>
  <c r="BD15" i="11" s="1"/>
  <c r="AT207" i="11"/>
  <c r="BD207" i="11" s="1"/>
  <c r="AT25" i="11"/>
  <c r="BD25" i="11" s="1"/>
  <c r="AT145" i="11"/>
  <c r="BD145" i="11" s="1"/>
  <c r="AT75" i="11"/>
  <c r="BD75" i="11" s="1"/>
  <c r="AT111" i="11"/>
  <c r="BD111" i="11" s="1"/>
  <c r="AT149" i="11"/>
  <c r="BD149" i="11" s="1"/>
  <c r="AT87" i="11"/>
  <c r="BD87" i="11" s="1"/>
  <c r="AT60" i="11"/>
  <c r="BD60" i="11" s="1"/>
  <c r="AK284" i="11"/>
  <c r="AT141" i="11"/>
  <c r="BD141" i="11" s="1"/>
  <c r="AT128" i="11"/>
  <c r="AT116" i="11"/>
  <c r="BD116" i="11" s="1"/>
  <c r="AT105" i="11"/>
  <c r="BD105" i="11" s="1"/>
  <c r="AT189" i="11"/>
  <c r="AT86" i="11"/>
  <c r="BD86" i="11" s="1"/>
  <c r="AT100" i="11"/>
  <c r="AS197" i="11"/>
  <c r="AS156" i="11"/>
  <c r="BC156" i="11" s="1"/>
  <c r="AS106" i="11"/>
  <c r="BC106" i="11" s="1"/>
  <c r="AS161" i="11"/>
  <c r="BC161" i="11" s="1"/>
  <c r="AT85" i="11"/>
  <c r="AT49" i="11"/>
  <c r="BD49" i="11" s="1"/>
  <c r="AT24" i="11"/>
  <c r="AT8" i="11"/>
  <c r="BD8" i="11" s="1"/>
  <c r="AT125" i="11"/>
  <c r="BD125" i="11" s="1"/>
  <c r="AT268" i="11"/>
  <c r="BD268" i="11" s="1"/>
  <c r="AT22" i="11"/>
  <c r="BD22" i="11" s="1"/>
  <c r="AT101" i="11"/>
  <c r="BD101" i="11" s="1"/>
  <c r="AT231" i="11"/>
  <c r="BD231" i="11" s="1"/>
  <c r="AT50" i="11"/>
  <c r="BD50" i="11" s="1"/>
  <c r="AS55" i="11"/>
  <c r="BC55" i="11" s="1"/>
  <c r="AT244" i="11"/>
  <c r="AT190" i="11"/>
  <c r="BD190" i="11" s="1"/>
  <c r="AT170" i="11"/>
  <c r="BD170" i="11" s="1"/>
  <c r="AS125" i="11"/>
  <c r="BC125" i="11" s="1"/>
  <c r="AT214" i="11"/>
  <c r="BD214" i="11" s="1"/>
  <c r="AT158" i="11"/>
  <c r="BD158" i="11" s="1"/>
  <c r="AS103" i="11"/>
  <c r="AS273" i="11"/>
  <c r="AS252" i="11"/>
  <c r="BC252" i="11" s="1"/>
  <c r="AS229" i="11"/>
  <c r="BC229" i="11" s="1"/>
  <c r="AS211" i="11"/>
  <c r="AS183" i="11"/>
  <c r="AS110" i="11"/>
  <c r="AS53" i="11"/>
  <c r="AS11" i="11"/>
  <c r="AS272" i="11"/>
  <c r="BC272" i="11" s="1"/>
  <c r="AS251" i="11"/>
  <c r="BC251" i="11" s="1"/>
  <c r="AS217" i="11"/>
  <c r="BC217" i="11" s="1"/>
  <c r="AS189" i="11"/>
  <c r="BC189" i="11" s="1"/>
  <c r="AS169" i="11"/>
  <c r="AS155" i="11"/>
  <c r="BC155" i="11" s="1"/>
  <c r="AS80" i="11"/>
  <c r="AS64" i="11"/>
  <c r="BC64" i="11" s="1"/>
  <c r="AS18" i="11"/>
  <c r="AS119" i="11"/>
  <c r="BC119" i="11" s="1"/>
  <c r="AS63" i="11"/>
  <c r="BC63" i="11" s="1"/>
  <c r="AS266" i="11"/>
  <c r="BC266" i="11" s="1"/>
  <c r="AS241" i="11"/>
  <c r="BC241" i="11" s="1"/>
  <c r="AS206" i="11"/>
  <c r="BC206" i="11" s="1"/>
  <c r="AS184" i="11"/>
  <c r="BC184" i="11" s="1"/>
  <c r="AS164" i="11"/>
  <c r="BC164" i="11" s="1"/>
  <c r="AS12" i="11"/>
  <c r="BC12" i="11" s="1"/>
  <c r="AT206" i="11"/>
  <c r="BD206" i="11" s="1"/>
  <c r="AT174" i="11"/>
  <c r="BD174" i="11" s="1"/>
  <c r="AT157" i="11"/>
  <c r="AT89" i="11"/>
  <c r="AT53" i="11"/>
  <c r="BD53" i="11" s="1"/>
  <c r="AT239" i="11"/>
  <c r="AT129" i="11"/>
  <c r="BD129" i="11" s="1"/>
  <c r="AT114" i="11"/>
  <c r="AT103" i="11"/>
  <c r="BD103" i="11" s="1"/>
  <c r="AT179" i="11"/>
  <c r="AT16" i="11"/>
  <c r="BD16" i="11" s="1"/>
  <c r="AT273" i="11"/>
  <c r="BD273" i="11" s="1"/>
  <c r="AT260" i="11"/>
  <c r="AT248" i="11"/>
  <c r="BD248" i="11" s="1"/>
  <c r="AT236" i="11"/>
  <c r="BD236" i="11" s="1"/>
  <c r="AT225" i="11"/>
  <c r="BD225" i="11" s="1"/>
  <c r="AT215" i="11"/>
  <c r="BD215" i="11" s="1"/>
  <c r="AT204" i="11"/>
  <c r="BD204" i="11" s="1"/>
  <c r="AT193" i="11"/>
  <c r="BD193" i="11" s="1"/>
  <c r="AT183" i="11"/>
  <c r="BD183" i="11" s="1"/>
  <c r="AT173" i="11"/>
  <c r="BD173" i="11" s="1"/>
  <c r="AT160" i="11"/>
  <c r="BD160" i="11" s="1"/>
  <c r="AS138" i="11"/>
  <c r="BC138" i="11" s="1"/>
  <c r="AT72" i="11"/>
  <c r="BD72" i="11" s="1"/>
  <c r="AT56" i="11"/>
  <c r="BD56" i="11" s="1"/>
  <c r="AT247" i="11"/>
  <c r="BD247" i="11" s="1"/>
  <c r="AT182" i="11"/>
  <c r="AT55" i="11"/>
  <c r="BD55" i="11" s="1"/>
  <c r="AT143" i="11"/>
  <c r="BD143" i="11" s="1"/>
  <c r="AT243" i="11"/>
  <c r="BD243" i="11" s="1"/>
  <c r="AW229" i="11"/>
  <c r="AE229" i="11"/>
  <c r="AZ229" i="11" s="1"/>
  <c r="AB39" i="10"/>
  <c r="AB98" i="10"/>
  <c r="K283" i="11"/>
  <c r="AW214" i="11"/>
  <c r="AE214" i="11"/>
  <c r="AZ214" i="11" s="1"/>
  <c r="AB237" i="10"/>
  <c r="AS237" i="11"/>
  <c r="BC237" i="11" s="1"/>
  <c r="AB191" i="10"/>
  <c r="AB129" i="10"/>
  <c r="AB232" i="10"/>
  <c r="AS232" i="11"/>
  <c r="BC232" i="11" s="1"/>
  <c r="AB118" i="10"/>
  <c r="AS118" i="11"/>
  <c r="BC118" i="11" s="1"/>
  <c r="AB162" i="10"/>
  <c r="AB173" i="10"/>
  <c r="AS173" i="11"/>
  <c r="AB240" i="10"/>
  <c r="AE39" i="11"/>
  <c r="AZ39" i="11" s="1"/>
  <c r="AB207" i="10"/>
  <c r="AS207" i="11"/>
  <c r="AB71" i="10"/>
  <c r="AT71" i="11"/>
  <c r="BD71" i="11" s="1"/>
  <c r="AB248" i="10"/>
  <c r="AS248" i="11"/>
  <c r="AB92" i="10"/>
  <c r="AB40" i="10"/>
  <c r="AT40" i="11"/>
  <c r="BD40" i="11" s="1"/>
  <c r="AE174" i="11"/>
  <c r="AZ174" i="11" s="1"/>
  <c r="AB215" i="10"/>
  <c r="AS215" i="11"/>
  <c r="AB89" i="10"/>
  <c r="AS89" i="11"/>
  <c r="BC89" i="11" s="1"/>
  <c r="AB258" i="10"/>
  <c r="AB33" i="10"/>
  <c r="AS33" i="11"/>
  <c r="BC33" i="11" s="1"/>
  <c r="Z26" i="11"/>
  <c r="AW206" i="11"/>
  <c r="AE206" i="11"/>
  <c r="AZ206" i="11" s="1"/>
  <c r="AW142" i="11"/>
  <c r="AE142" i="11"/>
  <c r="AZ142" i="11" s="1"/>
  <c r="AW101" i="11"/>
  <c r="AB123" i="11"/>
  <c r="AX123" i="11" s="1"/>
  <c r="X96" i="11"/>
  <c r="AW96" i="11" s="1"/>
  <c r="AB269" i="11"/>
  <c r="AX269" i="11" s="1"/>
  <c r="X232" i="11"/>
  <c r="AW232" i="11" s="1"/>
  <c r="AB201" i="11"/>
  <c r="AX201" i="11" s="1"/>
  <c r="X170" i="11"/>
  <c r="AE170" i="11" s="1"/>
  <c r="AZ170" i="11" s="1"/>
  <c r="AB182" i="11"/>
  <c r="AC182" i="11" s="1"/>
  <c r="X113" i="11"/>
  <c r="AE113" i="11" s="1"/>
  <c r="AZ113" i="11" s="1"/>
  <c r="X258" i="11"/>
  <c r="AE258" i="11" s="1"/>
  <c r="AB223" i="11"/>
  <c r="AX223" i="11" s="1"/>
  <c r="AB15" i="11"/>
  <c r="AX15" i="11" s="1"/>
  <c r="AB142" i="11"/>
  <c r="AX142" i="11" s="1"/>
  <c r="AB106" i="11"/>
  <c r="AC106" i="11" s="1"/>
  <c r="X55" i="11"/>
  <c r="AW55" i="11" s="1"/>
  <c r="AB55" i="11"/>
  <c r="AX55" i="11" s="1"/>
  <c r="X149" i="11"/>
  <c r="AE149" i="11" s="1"/>
  <c r="AZ149" i="11" s="1"/>
  <c r="AB149" i="11"/>
  <c r="AX149" i="11" s="1"/>
  <c r="X80" i="11"/>
  <c r="X43" i="11"/>
  <c r="AB129" i="11"/>
  <c r="AX129" i="11" s="1"/>
  <c r="AB244" i="11"/>
  <c r="AX244" i="11" s="1"/>
  <c r="AB180" i="11"/>
  <c r="AX180" i="11" s="1"/>
  <c r="X71" i="11"/>
  <c r="AW71" i="11" s="1"/>
  <c r="X256" i="11"/>
  <c r="AW256" i="11" s="1"/>
  <c r="AB222" i="11"/>
  <c r="X190" i="11"/>
  <c r="AW190" i="11" s="1"/>
  <c r="AB86" i="11"/>
  <c r="AB101" i="11"/>
  <c r="AX101" i="11" s="1"/>
  <c r="X172" i="11"/>
  <c r="AC172" i="11" s="1"/>
  <c r="W122" i="10"/>
  <c r="X118" i="11"/>
  <c r="AW118" i="11" s="1"/>
  <c r="X160" i="11"/>
  <c r="AB68" i="11"/>
  <c r="AX68" i="11" s="1"/>
  <c r="X68" i="11"/>
  <c r="AE68" i="11" s="1"/>
  <c r="AZ68" i="11" s="1"/>
  <c r="X56" i="11"/>
  <c r="AW56" i="11" s="1"/>
  <c r="AB31" i="11"/>
  <c r="AX31" i="11" s="1"/>
  <c r="AB18" i="11"/>
  <c r="AX18" i="11" s="1"/>
  <c r="X18" i="11"/>
  <c r="AB228" i="11"/>
  <c r="AX228" i="11" s="1"/>
  <c r="X163" i="11"/>
  <c r="AB163" i="11"/>
  <c r="AX163" i="11" s="1"/>
  <c r="V165" i="10"/>
  <c r="V88" i="10"/>
  <c r="X87" i="11"/>
  <c r="AB87" i="11"/>
  <c r="X211" i="11"/>
  <c r="AB91" i="11"/>
  <c r="AC91" i="11" s="1"/>
  <c r="AE123" i="11"/>
  <c r="AZ123" i="11" s="1"/>
  <c r="W274" i="10"/>
  <c r="X271" i="11"/>
  <c r="AE271" i="11" s="1"/>
  <c r="AB271" i="11"/>
  <c r="AX271" i="11" s="1"/>
  <c r="AB202" i="11"/>
  <c r="AX202" i="11" s="1"/>
  <c r="X191" i="11"/>
  <c r="AW191" i="11" s="1"/>
  <c r="AB191" i="11"/>
  <c r="AX191" i="11" s="1"/>
  <c r="X181" i="11"/>
  <c r="AB171" i="11"/>
  <c r="AX171" i="11" s="1"/>
  <c r="X161" i="11"/>
  <c r="AB161" i="11"/>
  <c r="AX161" i="11" s="1"/>
  <c r="X150" i="11"/>
  <c r="AW150" i="11" s="1"/>
  <c r="AB150" i="11"/>
  <c r="AX150" i="11" s="1"/>
  <c r="X89" i="11"/>
  <c r="AB89" i="11"/>
  <c r="AB77" i="11"/>
  <c r="X77" i="11"/>
  <c r="AE77" i="11" s="1"/>
  <c r="AZ77" i="11" s="1"/>
  <c r="X65" i="11"/>
  <c r="X53" i="11"/>
  <c r="AE53" i="11" s="1"/>
  <c r="AZ53" i="11" s="1"/>
  <c r="X272" i="11"/>
  <c r="AW272" i="11" s="1"/>
  <c r="AB272" i="11"/>
  <c r="X58" i="11"/>
  <c r="AE58" i="11" s="1"/>
  <c r="AZ58" i="11" s="1"/>
  <c r="AB210" i="11"/>
  <c r="X162" i="11"/>
  <c r="AW162" i="11" s="1"/>
  <c r="AB162" i="11"/>
  <c r="AX162" i="11" s="1"/>
  <c r="X75" i="11"/>
  <c r="AE75" i="11" s="1"/>
  <c r="AZ75" i="11" s="1"/>
  <c r="X119" i="11"/>
  <c r="AB119" i="11"/>
  <c r="AX119" i="11" s="1"/>
  <c r="X82" i="11"/>
  <c r="AW82" i="11" s="1"/>
  <c r="AB82" i="11"/>
  <c r="AX82" i="11" s="1"/>
  <c r="V83" i="10"/>
  <c r="X276" i="11"/>
  <c r="X224" i="11"/>
  <c r="AW224" i="11" s="1"/>
  <c r="AB224" i="11"/>
  <c r="AX224" i="11" s="1"/>
  <c r="W23" i="10"/>
  <c r="X21" i="11"/>
  <c r="V79" i="10"/>
  <c r="X78" i="11"/>
  <c r="AW78" i="11" s="1"/>
  <c r="AB78" i="11"/>
  <c r="AX78" i="11" s="1"/>
  <c r="AD231" i="11"/>
  <c r="AY231" i="11" s="1"/>
  <c r="AB38" i="11"/>
  <c r="AX38" i="11" s="1"/>
  <c r="V117" i="10"/>
  <c r="X115" i="11"/>
  <c r="AB115" i="11"/>
  <c r="W257" i="10"/>
  <c r="W69" i="10"/>
  <c r="X29" i="11"/>
  <c r="AW29" i="11" s="1"/>
  <c r="AB253" i="11"/>
  <c r="AC253" i="11" s="1"/>
  <c r="AB241" i="11"/>
  <c r="AX241" i="11" s="1"/>
  <c r="AB230" i="11"/>
  <c r="AX230" i="11" s="1"/>
  <c r="AB220" i="11"/>
  <c r="AX220" i="11" s="1"/>
  <c r="AB184" i="11"/>
  <c r="AB164" i="11"/>
  <c r="AX164" i="11" s="1"/>
  <c r="AD154" i="11"/>
  <c r="AY154" i="11" s="1"/>
  <c r="AB57" i="11"/>
  <c r="AC57" i="11" s="1"/>
  <c r="X45" i="11"/>
  <c r="X47" i="11" s="1"/>
  <c r="X121" i="11"/>
  <c r="AE121" i="11" s="1"/>
  <c r="AZ121" i="11" s="1"/>
  <c r="AB33" i="11"/>
  <c r="AX33" i="11" s="1"/>
  <c r="AB131" i="11"/>
  <c r="AX131" i="11" s="1"/>
  <c r="X265" i="11"/>
  <c r="AW265" i="11" s="1"/>
  <c r="X235" i="11"/>
  <c r="AC235" i="11" s="1"/>
  <c r="AD63" i="11"/>
  <c r="AB135" i="11"/>
  <c r="AX135" i="11" s="1"/>
  <c r="X144" i="11"/>
  <c r="AW144" i="11" s="1"/>
  <c r="AB132" i="11"/>
  <c r="AC132" i="11" s="1"/>
  <c r="X120" i="11"/>
  <c r="AW120" i="11" s="1"/>
  <c r="AB109" i="11"/>
  <c r="AX109" i="11" s="1"/>
  <c r="AB95" i="11"/>
  <c r="AC95" i="11" s="1"/>
  <c r="X243" i="11"/>
  <c r="AW243" i="11" s="1"/>
  <c r="X199" i="11"/>
  <c r="AW199" i="11" s="1"/>
  <c r="AB8" i="11"/>
  <c r="AX8" i="11" s="1"/>
  <c r="AB111" i="11"/>
  <c r="AX111" i="11" s="1"/>
  <c r="W140" i="10"/>
  <c r="W200" i="10"/>
  <c r="V140" i="10"/>
  <c r="AB138" i="11"/>
  <c r="AX138" i="11" s="1"/>
  <c r="X138" i="11"/>
  <c r="W30" i="10"/>
  <c r="W112" i="10"/>
  <c r="AB32" i="11"/>
  <c r="AX32" i="11" s="1"/>
  <c r="X11" i="11"/>
  <c r="AD11" i="11" s="1"/>
  <c r="AY11" i="11" s="1"/>
  <c r="AB263" i="11"/>
  <c r="AX263" i="11" s="1"/>
  <c r="Z284" i="11"/>
  <c r="AB110" i="11"/>
  <c r="AC110" i="11" s="1"/>
  <c r="X221" i="11"/>
  <c r="AD221" i="11" s="1"/>
  <c r="AY221" i="11" s="1"/>
  <c r="AD175" i="11"/>
  <c r="AY175" i="11" s="1"/>
  <c r="AB273" i="11"/>
  <c r="AC273" i="11" s="1"/>
  <c r="X260" i="11"/>
  <c r="AC260" i="11" s="1"/>
  <c r="X236" i="11"/>
  <c r="AW236" i="11" s="1"/>
  <c r="AB225" i="11"/>
  <c r="AX225" i="11" s="1"/>
  <c r="X215" i="11"/>
  <c r="AW215" i="11" s="1"/>
  <c r="AD204" i="11"/>
  <c r="AY204" i="11" s="1"/>
  <c r="X193" i="11"/>
  <c r="X173" i="11"/>
  <c r="AW173" i="11" s="1"/>
  <c r="W278" i="10"/>
  <c r="W212" i="10"/>
  <c r="W74" i="10"/>
  <c r="W10" i="10"/>
  <c r="W242" i="10"/>
  <c r="W270" i="10"/>
  <c r="AB98" i="11"/>
  <c r="X98" i="11"/>
  <c r="AE98" i="11" s="1"/>
  <c r="AZ98" i="11" s="1"/>
  <c r="AB249" i="11"/>
  <c r="AX249" i="11" s="1"/>
  <c r="X19" i="11"/>
  <c r="AC19" i="11" s="1"/>
  <c r="Q112" i="11"/>
  <c r="X99" i="11"/>
  <c r="AW99" i="11" s="1"/>
  <c r="AB255" i="11"/>
  <c r="AX255" i="11" s="1"/>
  <c r="X192" i="11"/>
  <c r="AB155" i="11"/>
  <c r="AB46" i="11"/>
  <c r="AX46" i="11" s="1"/>
  <c r="AB141" i="11"/>
  <c r="AX141" i="11" s="1"/>
  <c r="X128" i="11"/>
  <c r="AC128" i="11" s="1"/>
  <c r="X185" i="11"/>
  <c r="AW185" i="11" s="1"/>
  <c r="X151" i="11"/>
  <c r="AW151" i="11" s="1"/>
  <c r="AB42" i="11"/>
  <c r="AC42" i="11" s="1"/>
  <c r="AB143" i="11"/>
  <c r="AX143" i="11" s="1"/>
  <c r="AB125" i="11"/>
  <c r="AX125" i="11" s="1"/>
  <c r="X27" i="11"/>
  <c r="AW27" i="11" s="1"/>
  <c r="N283" i="11"/>
  <c r="AE100" i="11"/>
  <c r="AZ100" i="11" s="1"/>
  <c r="AE8" i="11"/>
  <c r="AZ8" i="11" s="1"/>
  <c r="H295" i="11"/>
  <c r="H287" i="11"/>
  <c r="AE42" i="11"/>
  <c r="AZ42" i="11" s="1"/>
  <c r="AD100" i="11"/>
  <c r="AY100" i="11" s="1"/>
  <c r="H294" i="11"/>
  <c r="H296" i="11"/>
  <c r="H293" i="11"/>
  <c r="H297" i="11"/>
  <c r="H298" i="11"/>
  <c r="L283" i="11"/>
  <c r="W187" i="10"/>
  <c r="W54" i="10"/>
  <c r="W59" i="10"/>
  <c r="W137" i="10"/>
  <c r="W246" i="10"/>
  <c r="W44" i="10"/>
  <c r="AE277" i="11"/>
  <c r="AZ277" i="11" s="1"/>
  <c r="AE129" i="11"/>
  <c r="AZ129" i="11" s="1"/>
  <c r="AE239" i="11"/>
  <c r="AZ239" i="11" s="1"/>
  <c r="AB114" i="10"/>
  <c r="AB247" i="10"/>
  <c r="W261" i="10"/>
  <c r="W219" i="10"/>
  <c r="W93" i="10"/>
  <c r="W176" i="10"/>
  <c r="W41" i="10"/>
  <c r="W254" i="10"/>
  <c r="W79" i="10"/>
  <c r="W159" i="10"/>
  <c r="W88" i="10"/>
  <c r="W62" i="10"/>
  <c r="W51" i="10"/>
  <c r="W37" i="10"/>
  <c r="W250" i="10"/>
  <c r="W133" i="10"/>
  <c r="W102" i="10"/>
  <c r="W146" i="10"/>
  <c r="W130" i="10"/>
  <c r="AE48" i="11"/>
  <c r="AZ48" i="11" s="1"/>
  <c r="AD61" i="11"/>
  <c r="AY61" i="11" s="1"/>
  <c r="W227" i="10"/>
  <c r="W196" i="10"/>
  <c r="W14" i="10"/>
  <c r="W238" i="10"/>
  <c r="W66" i="10"/>
  <c r="V59" i="10"/>
  <c r="W205" i="10"/>
  <c r="W165" i="10"/>
  <c r="W83" i="10"/>
  <c r="W34" i="10"/>
  <c r="W20" i="10"/>
  <c r="W234" i="10"/>
  <c r="W127" i="10"/>
  <c r="W117" i="10"/>
  <c r="W107" i="10"/>
  <c r="AE235" i="10"/>
  <c r="AS27" i="11"/>
  <c r="AB9" i="10"/>
  <c r="AS179" i="11"/>
  <c r="AB179" i="10"/>
  <c r="AB151" i="10"/>
  <c r="AB194" i="11"/>
  <c r="AX194" i="11" s="1"/>
  <c r="AB108" i="10"/>
  <c r="AB166" i="10"/>
  <c r="AB128" i="10"/>
  <c r="AB131" i="10"/>
  <c r="AT217" i="11"/>
  <c r="AE148" i="10"/>
  <c r="AT232" i="11"/>
  <c r="BD232" i="11" s="1"/>
  <c r="AT68" i="11"/>
  <c r="BD68" i="11" s="1"/>
  <c r="AW57" i="11"/>
  <c r="AS95" i="11"/>
  <c r="BC95" i="11" s="1"/>
  <c r="AS269" i="11"/>
  <c r="BC269" i="11" s="1"/>
  <c r="AS39" i="11"/>
  <c r="AS178" i="11"/>
  <c r="BC178" i="11" s="1"/>
  <c r="AT99" i="11"/>
  <c r="BD99" i="11" s="1"/>
  <c r="AS114" i="11"/>
  <c r="BC114" i="11" s="1"/>
  <c r="AE247" i="10"/>
  <c r="AS214" i="11"/>
  <c r="BC214" i="11" s="1"/>
  <c r="AE139" i="10"/>
  <c r="AS111" i="11"/>
  <c r="AS226" i="11"/>
  <c r="BC226" i="11" s="1"/>
  <c r="AT171" i="11"/>
  <c r="BD171" i="11" s="1"/>
  <c r="AE171" i="10"/>
  <c r="AT161" i="11"/>
  <c r="BD161" i="11" s="1"/>
  <c r="AT272" i="11"/>
  <c r="BD272" i="11" s="1"/>
  <c r="AT166" i="11"/>
  <c r="BD166" i="11" s="1"/>
  <c r="AT139" i="11"/>
  <c r="BD139" i="11" s="1"/>
  <c r="AT251" i="11"/>
  <c r="BD251" i="11" s="1"/>
  <c r="AE225" i="10"/>
  <c r="AT163" i="11"/>
  <c r="BD163" i="11" s="1"/>
  <c r="AE151" i="10"/>
  <c r="AE128" i="10"/>
  <c r="AB245" i="10"/>
  <c r="AB75" i="10"/>
  <c r="AB125" i="10"/>
  <c r="AB53" i="10"/>
  <c r="AD206" i="11"/>
  <c r="AY206" i="11" s="1"/>
  <c r="AE248" i="10"/>
  <c r="AS65" i="11"/>
  <c r="BC65" i="11" s="1"/>
  <c r="AS49" i="11"/>
  <c r="BC49" i="11" s="1"/>
  <c r="AS203" i="11"/>
  <c r="AS191" i="11"/>
  <c r="BC191" i="11" s="1"/>
  <c r="AT106" i="11"/>
  <c r="AT96" i="11"/>
  <c r="BD96" i="11" s="1"/>
  <c r="AE115" i="10"/>
  <c r="AT36" i="11"/>
  <c r="BD36" i="11" s="1"/>
  <c r="AE111" i="10"/>
  <c r="AT12" i="11"/>
  <c r="AS87" i="11"/>
  <c r="AE154" i="11"/>
  <c r="AZ154" i="11" s="1"/>
  <c r="AE180" i="10"/>
  <c r="AS160" i="11"/>
  <c r="BC160" i="11" s="1"/>
  <c r="AS149" i="11"/>
  <c r="AE149" i="10"/>
  <c r="AS134" i="11"/>
  <c r="BC134" i="11" s="1"/>
  <c r="AE96" i="10"/>
  <c r="AS181" i="11"/>
  <c r="BC181" i="11" s="1"/>
  <c r="AB150" i="10"/>
  <c r="AB16" i="10"/>
  <c r="AB155" i="10"/>
  <c r="AB22" i="10"/>
  <c r="AB204" i="10"/>
  <c r="AB96" i="10"/>
  <c r="AE252" i="11"/>
  <c r="AZ252" i="11" s="1"/>
  <c r="AE273" i="11"/>
  <c r="AZ273" i="11" s="1"/>
  <c r="AS236" i="11"/>
  <c r="AS199" i="11"/>
  <c r="BC199" i="11" s="1"/>
  <c r="AE253" i="10"/>
  <c r="AE245" i="10"/>
  <c r="AE150" i="10"/>
  <c r="AS75" i="11"/>
  <c r="AE33" i="10"/>
  <c r="AE16" i="10"/>
  <c r="AE226" i="10"/>
  <c r="AT194" i="11"/>
  <c r="BD194" i="11" s="1"/>
  <c r="AT81" i="11"/>
  <c r="BD81" i="11" s="1"/>
  <c r="AT70" i="11"/>
  <c r="AT32" i="11"/>
  <c r="BD32" i="11" s="1"/>
  <c r="AT7" i="11"/>
  <c r="BD7" i="11" s="1"/>
  <c r="AT175" i="11"/>
  <c r="BD175" i="11" s="1"/>
  <c r="AT104" i="11"/>
  <c r="AE179" i="10"/>
  <c r="AT252" i="11"/>
  <c r="BD252" i="11" s="1"/>
  <c r="AT186" i="11"/>
  <c r="BD186" i="11" s="1"/>
  <c r="AE177" i="10"/>
  <c r="AT64" i="11"/>
  <c r="BD64" i="11" s="1"/>
  <c r="AT39" i="11"/>
  <c r="BD39" i="11" s="1"/>
  <c r="AT144" i="11"/>
  <c r="BD144" i="11" s="1"/>
  <c r="AT132" i="11"/>
  <c r="BD132" i="11" s="1"/>
  <c r="AE98" i="10"/>
  <c r="AB163" i="10"/>
  <c r="AB115" i="10"/>
  <c r="AB124" i="10"/>
  <c r="AE124" i="10" s="1"/>
  <c r="AB256" i="10"/>
  <c r="AB201" i="10"/>
  <c r="AB24" i="10"/>
  <c r="AB220" i="10"/>
  <c r="AW184" i="11"/>
  <c r="AB157" i="10"/>
  <c r="AB180" i="10"/>
  <c r="AE72" i="11"/>
  <c r="AZ72" i="11" s="1"/>
  <c r="AS113" i="11"/>
  <c r="BC113" i="11" s="1"/>
  <c r="AB113" i="10"/>
  <c r="AW84" i="11"/>
  <c r="AE84" i="11"/>
  <c r="AZ84" i="11" s="1"/>
  <c r="AB188" i="10"/>
  <c r="AB85" i="10"/>
  <c r="AB61" i="10"/>
  <c r="AB49" i="10"/>
  <c r="AB178" i="10"/>
  <c r="AB258" i="11"/>
  <c r="AX258" i="11" s="1"/>
  <c r="Z261" i="11"/>
  <c r="AB253" i="10"/>
  <c r="AB63" i="10"/>
  <c r="AS81" i="11"/>
  <c r="BC81" i="11" s="1"/>
  <c r="AB81" i="10"/>
  <c r="AD214" i="11"/>
  <c r="AY214" i="11" s="1"/>
  <c r="AB235" i="10"/>
  <c r="AB182" i="10"/>
  <c r="AE182" i="10" s="1"/>
  <c r="AB136" i="10"/>
  <c r="AB198" i="10"/>
  <c r="AB145" i="10"/>
  <c r="AE145" i="10" s="1"/>
  <c r="AW91" i="11"/>
  <c r="AE91" i="11"/>
  <c r="AZ91" i="11" s="1"/>
  <c r="AB86" i="10"/>
  <c r="AS58" i="11"/>
  <c r="AB58" i="10"/>
  <c r="AB266" i="10"/>
  <c r="AB225" i="10"/>
  <c r="AB211" i="10"/>
  <c r="AB190" i="10"/>
  <c r="AE190" i="10" s="1"/>
  <c r="AB183" i="10"/>
  <c r="AB177" i="10"/>
  <c r="AW167" i="11"/>
  <c r="AD167" i="11"/>
  <c r="AY167" i="11" s="1"/>
  <c r="AE167" i="11"/>
  <c r="AZ167" i="11" s="1"/>
  <c r="AB231" i="10"/>
  <c r="AW195" i="11"/>
  <c r="AD195" i="11"/>
  <c r="AY195" i="11" s="1"/>
  <c r="AE195" i="11"/>
  <c r="AZ195" i="11" s="1"/>
  <c r="AW189" i="11"/>
  <c r="AE189" i="11"/>
  <c r="AZ189" i="11" s="1"/>
  <c r="AD189" i="11"/>
  <c r="AY189" i="11" s="1"/>
  <c r="AB169" i="10"/>
  <c r="AB148" i="10"/>
  <c r="AB141" i="10"/>
  <c r="AB116" i="10"/>
  <c r="AB105" i="10"/>
  <c r="AE105" i="10" s="1"/>
  <c r="AB91" i="10"/>
  <c r="AE91" i="10" s="1"/>
  <c r="AB80" i="10"/>
  <c r="AB56" i="10"/>
  <c r="AE56" i="10" s="1"/>
  <c r="AB48" i="10"/>
  <c r="AB31" i="10"/>
  <c r="AB38" i="10"/>
  <c r="AE141" i="10"/>
  <c r="AB100" i="10"/>
  <c r="AB168" i="10"/>
  <c r="AB29" i="10"/>
  <c r="AB8" i="10"/>
  <c r="AB99" i="10"/>
  <c r="AB273" i="10"/>
  <c r="AW244" i="11"/>
  <c r="AE244" i="11"/>
  <c r="AZ244" i="11" s="1"/>
  <c r="AS222" i="11"/>
  <c r="AB222" i="10"/>
  <c r="AB193" i="10"/>
  <c r="AB110" i="10"/>
  <c r="AB103" i="10"/>
  <c r="AB36" i="10"/>
  <c r="AE36" i="10" s="1"/>
  <c r="AB28" i="10"/>
  <c r="AW9" i="11"/>
  <c r="AE9" i="11"/>
  <c r="AZ9" i="11" s="1"/>
  <c r="AE191" i="10"/>
  <c r="AE183" i="10"/>
  <c r="AB21" i="10"/>
  <c r="AE218" i="10"/>
  <c r="AE39" i="10"/>
  <c r="AE55" i="10"/>
  <c r="AB123" i="10"/>
  <c r="AB158" i="10"/>
  <c r="AD213" i="11"/>
  <c r="AY213" i="11" s="1"/>
  <c r="AE263" i="11"/>
  <c r="AZ263" i="11" s="1"/>
  <c r="AD48" i="11"/>
  <c r="AY48" i="11" s="1"/>
  <c r="AE220" i="10"/>
  <c r="AE217" i="10"/>
  <c r="AE222" i="10"/>
  <c r="AE228" i="10"/>
  <c r="AE123" i="10"/>
  <c r="AE136" i="10"/>
  <c r="AX206" i="11"/>
  <c r="AC206" i="11"/>
  <c r="AB249" i="10"/>
  <c r="AB239" i="10"/>
  <c r="AB189" i="10"/>
  <c r="AB144" i="10"/>
  <c r="AB120" i="10"/>
  <c r="AB70" i="10"/>
  <c r="AE253" i="11"/>
  <c r="AZ253" i="11" s="1"/>
  <c r="AD114" i="11"/>
  <c r="AY114" i="11" s="1"/>
  <c r="AB154" i="10"/>
  <c r="AB87" i="10"/>
  <c r="AB277" i="10"/>
  <c r="AB229" i="10"/>
  <c r="AB208" i="10"/>
  <c r="AB186" i="10"/>
  <c r="AB167" i="10"/>
  <c r="AB32" i="10"/>
  <c r="AE32" i="10" s="1"/>
  <c r="AE106" i="11"/>
  <c r="AZ106" i="11" s="1"/>
  <c r="AE32" i="11"/>
  <c r="AZ32" i="11" s="1"/>
  <c r="AB230" i="10"/>
  <c r="AB143" i="10"/>
  <c r="AB111" i="10"/>
  <c r="AB221" i="10"/>
  <c r="AE221" i="10" s="1"/>
  <c r="AB175" i="10"/>
  <c r="AB132" i="10"/>
  <c r="AE85" i="11"/>
  <c r="AZ85" i="11" s="1"/>
  <c r="AE207" i="11"/>
  <c r="AZ207" i="11" s="1"/>
  <c r="AB262" i="10"/>
  <c r="AB181" i="10"/>
  <c r="AB223" i="10"/>
  <c r="AB135" i="10"/>
  <c r="AB55" i="10"/>
  <c r="AB255" i="10"/>
  <c r="AB214" i="10"/>
  <c r="AE214" i="10" s="1"/>
  <c r="AB172" i="10"/>
  <c r="AB101" i="10"/>
  <c r="AB64" i="10"/>
  <c r="AB13" i="10"/>
  <c r="AB218" i="10"/>
  <c r="AB197" i="10"/>
  <c r="AB156" i="10"/>
  <c r="AB138" i="10"/>
  <c r="AB106" i="10"/>
  <c r="AB45" i="10"/>
  <c r="AB7" i="10"/>
  <c r="AD84" i="11"/>
  <c r="AY84" i="11" s="1"/>
  <c r="AD70" i="11"/>
  <c r="AY70" i="11" s="1"/>
  <c r="AB64" i="11"/>
  <c r="Z37" i="11"/>
  <c r="AW70" i="11"/>
  <c r="AB100" i="11"/>
  <c r="AC100" i="11" s="1"/>
  <c r="AC70" i="11"/>
  <c r="Q242" i="11"/>
  <c r="X296" i="11"/>
  <c r="AE70" i="11"/>
  <c r="AZ70" i="11" s="1"/>
  <c r="AB154" i="11"/>
  <c r="AD9" i="11"/>
  <c r="AY9" i="11" s="1"/>
  <c r="AB268" i="10"/>
  <c r="AD72" i="11"/>
  <c r="AY72" i="11" s="1"/>
  <c r="Z200" i="11"/>
  <c r="AW61" i="11"/>
  <c r="AB241" i="10"/>
  <c r="AB50" i="10"/>
  <c r="AB233" i="10"/>
  <c r="AB269" i="10"/>
  <c r="AB226" i="10"/>
  <c r="AB184" i="10"/>
  <c r="AB199" i="10"/>
  <c r="AB19" i="10"/>
  <c r="AD247" i="11"/>
  <c r="AY247" i="11" s="1"/>
  <c r="Z219" i="11"/>
  <c r="AB52" i="10"/>
  <c r="AD259" i="11"/>
  <c r="AY259" i="11" s="1"/>
  <c r="AE183" i="11"/>
  <c r="AZ183" i="11" s="1"/>
  <c r="AE116" i="11"/>
  <c r="AZ116" i="11" s="1"/>
  <c r="AE134" i="11"/>
  <c r="AZ134" i="11" s="1"/>
  <c r="Z74" i="11"/>
  <c r="Q200" i="11"/>
  <c r="AW36" i="11"/>
  <c r="AD239" i="11"/>
  <c r="AY239" i="11" s="1"/>
  <c r="AB90" i="10"/>
  <c r="AB76" i="10"/>
  <c r="AE76" i="10" s="1"/>
  <c r="AB27" i="10"/>
  <c r="AB244" i="10"/>
  <c r="AB121" i="10"/>
  <c r="AB209" i="10"/>
  <c r="AB25" i="10"/>
  <c r="AE25" i="10" s="1"/>
  <c r="AB251" i="10"/>
  <c r="AB185" i="10"/>
  <c r="AB160" i="10"/>
  <c r="AB149" i="10"/>
  <c r="AB65" i="10"/>
  <c r="AE259" i="11"/>
  <c r="AZ259" i="11" s="1"/>
  <c r="AE225" i="11"/>
  <c r="AZ225" i="11" s="1"/>
  <c r="AD73" i="11"/>
  <c r="AY73" i="11" s="1"/>
  <c r="AB11" i="11"/>
  <c r="AX11" i="11" s="1"/>
  <c r="AB185" i="11"/>
  <c r="AD266" i="11"/>
  <c r="AY266" i="11" s="1"/>
  <c r="Z267" i="11"/>
  <c r="AD218" i="11"/>
  <c r="AY218" i="11" s="1"/>
  <c r="AB218" i="11"/>
  <c r="AX218" i="11" s="1"/>
  <c r="AB78" i="10"/>
  <c r="AB43" i="10"/>
  <c r="AE73" i="11"/>
  <c r="AZ73" i="11" s="1"/>
  <c r="AB57" i="10"/>
  <c r="AE197" i="11"/>
  <c r="AZ197" i="11" s="1"/>
  <c r="AE231" i="11"/>
  <c r="AZ231" i="11" s="1"/>
  <c r="AE204" i="11"/>
  <c r="AZ204" i="11" s="1"/>
  <c r="AB104" i="10"/>
  <c r="AE104" i="10" s="1"/>
  <c r="AB68" i="10"/>
  <c r="AE68" i="10" s="1"/>
  <c r="AB18" i="10"/>
  <c r="AB236" i="10"/>
  <c r="AD197" i="11"/>
  <c r="AY197" i="11" s="1"/>
  <c r="AE95" i="11"/>
  <c r="AZ95" i="11" s="1"/>
  <c r="AB42" i="10"/>
  <c r="AB243" i="10"/>
  <c r="AB210" i="10"/>
  <c r="AD188" i="11"/>
  <c r="AY188" i="11" s="1"/>
  <c r="AB97" i="10"/>
  <c r="AE97" i="10" s="1"/>
  <c r="AB12" i="10"/>
  <c r="AB109" i="10"/>
  <c r="AE109" i="10" s="1"/>
  <c r="AB84" i="10"/>
  <c r="AB60" i="10"/>
  <c r="AB35" i="10"/>
  <c r="AB252" i="10"/>
  <c r="AE188" i="11"/>
  <c r="AZ188" i="11" s="1"/>
  <c r="AA283" i="11"/>
  <c r="AX188" i="11"/>
  <c r="AC188" i="11"/>
  <c r="AS7" i="11"/>
  <c r="AB275" i="10"/>
  <c r="AB206" i="10"/>
  <c r="AB164" i="10"/>
  <c r="AB119" i="10"/>
  <c r="AB46" i="10"/>
  <c r="AB263" i="10"/>
  <c r="AE263" i="10" s="1"/>
  <c r="AB217" i="10"/>
  <c r="AB195" i="10"/>
  <c r="AB265" i="10"/>
  <c r="AB134" i="10"/>
  <c r="AB15" i="10"/>
  <c r="AD36" i="11"/>
  <c r="AY36" i="11" s="1"/>
  <c r="AD277" i="11"/>
  <c r="AY277" i="11" s="1"/>
  <c r="AD229" i="11"/>
  <c r="AY229" i="11" s="1"/>
  <c r="AD208" i="11"/>
  <c r="AY208" i="11" s="1"/>
  <c r="AD90" i="11"/>
  <c r="AY90" i="11" s="1"/>
  <c r="AE182" i="11"/>
  <c r="AZ182" i="11" s="1"/>
  <c r="AE218" i="11"/>
  <c r="AZ218" i="11" s="1"/>
  <c r="AE156" i="11"/>
  <c r="AZ156" i="11" s="1"/>
  <c r="AE247" i="11"/>
  <c r="AZ247" i="11" s="1"/>
  <c r="AB236" i="11"/>
  <c r="AB243" i="11"/>
  <c r="AB48" i="11"/>
  <c r="AE61" i="11"/>
  <c r="AZ61" i="11" s="1"/>
  <c r="X109" i="11"/>
  <c r="X52" i="11"/>
  <c r="AC52" i="11" s="1"/>
  <c r="AB271" i="10"/>
  <c r="AB202" i="10"/>
  <c r="AE202" i="10" s="1"/>
  <c r="AB161" i="10"/>
  <c r="AE161" i="10" s="1"/>
  <c r="AB139" i="10"/>
  <c r="AB67" i="10"/>
  <c r="AB259" i="10"/>
  <c r="AB192" i="10"/>
  <c r="AB260" i="10"/>
  <c r="AE260" i="10" s="1"/>
  <c r="AB153" i="10"/>
  <c r="AB11" i="10"/>
  <c r="AE208" i="11"/>
  <c r="AZ208" i="11" s="1"/>
  <c r="AD207" i="11"/>
  <c r="AY207" i="11" s="1"/>
  <c r="AE226" i="11"/>
  <c r="AZ226" i="11" s="1"/>
  <c r="AE90" i="11"/>
  <c r="AZ90" i="11" s="1"/>
  <c r="AD49" i="11"/>
  <c r="AY49" i="11" s="1"/>
  <c r="AB229" i="11"/>
  <c r="AX229" i="11" s="1"/>
  <c r="AB9" i="11"/>
  <c r="AX9" i="11" s="1"/>
  <c r="Q159" i="11"/>
  <c r="AX7" i="11"/>
  <c r="X268" i="11"/>
  <c r="X168" i="11"/>
  <c r="AB216" i="10"/>
  <c r="AB194" i="10"/>
  <c r="AB174" i="10"/>
  <c r="AB82" i="10"/>
  <c r="AB276" i="10"/>
  <c r="AB228" i="10"/>
  <c r="AB77" i="10"/>
  <c r="AE77" i="10" s="1"/>
  <c r="AE201" i="11"/>
  <c r="AZ201" i="11" s="1"/>
  <c r="AE114" i="11"/>
  <c r="AZ114" i="11" s="1"/>
  <c r="AE92" i="11"/>
  <c r="AZ92" i="11" s="1"/>
  <c r="AD158" i="11"/>
  <c r="AY158" i="11" s="1"/>
  <c r="AE184" i="11"/>
  <c r="AZ184" i="11" s="1"/>
  <c r="AD103" i="11"/>
  <c r="AY103" i="11" s="1"/>
  <c r="AD240" i="11"/>
  <c r="AY240" i="11" s="1"/>
  <c r="Z23" i="11"/>
  <c r="AW28" i="11"/>
  <c r="Y283" i="11"/>
  <c r="AX157" i="11"/>
  <c r="AB213" i="10"/>
  <c r="AE213" i="10" s="1"/>
  <c r="AB171" i="10"/>
  <c r="AB272" i="10"/>
  <c r="AE272" i="10" s="1"/>
  <c r="AB224" i="10"/>
  <c r="AB203" i="10"/>
  <c r="AB95" i="10"/>
  <c r="AB170" i="10"/>
  <c r="AE170" i="10" s="1"/>
  <c r="AB142" i="10"/>
  <c r="AB73" i="10"/>
  <c r="AE86" i="11"/>
  <c r="AZ86" i="11" s="1"/>
  <c r="AE158" i="11"/>
  <c r="AZ158" i="11" s="1"/>
  <c r="AE132" i="11"/>
  <c r="AZ132" i="11" s="1"/>
  <c r="AE110" i="11"/>
  <c r="AZ110" i="11" s="1"/>
  <c r="AE141" i="11"/>
  <c r="AZ141" i="11" s="1"/>
  <c r="AE103" i="11"/>
  <c r="AZ103" i="11" s="1"/>
  <c r="AE240" i="11"/>
  <c r="AZ240" i="11" s="1"/>
  <c r="Z14" i="11"/>
  <c r="X186" i="11"/>
  <c r="AC186" i="11" s="1"/>
  <c r="X153" i="11"/>
  <c r="Q292" i="11"/>
  <c r="X7" i="11"/>
  <c r="Q296" i="11"/>
  <c r="AX199" i="11"/>
  <c r="AW249" i="11"/>
  <c r="AE164" i="11"/>
  <c r="AZ164" i="11" s="1"/>
  <c r="AW164" i="11"/>
  <c r="AW143" i="11"/>
  <c r="AC103" i="11"/>
  <c r="AX103" i="11"/>
  <c r="AX24" i="11"/>
  <c r="AX197" i="11"/>
  <c r="AX173" i="11"/>
  <c r="AX114" i="11"/>
  <c r="AX235" i="11"/>
  <c r="AX151" i="11"/>
  <c r="AW275" i="11"/>
  <c r="AE111" i="11"/>
  <c r="AZ111" i="11" s="1"/>
  <c r="AW111" i="11"/>
  <c r="AX40" i="11"/>
  <c r="AX186" i="11"/>
  <c r="AX76" i="11"/>
  <c r="AE223" i="11"/>
  <c r="AZ223" i="11" s="1"/>
  <c r="AW223" i="11"/>
  <c r="AE46" i="11"/>
  <c r="AW46" i="11"/>
  <c r="AW237" i="11"/>
  <c r="AW216" i="11"/>
  <c r="AX177" i="11"/>
  <c r="AC277" i="11"/>
  <c r="AX277" i="11"/>
  <c r="AC167" i="11"/>
  <c r="AC61" i="11"/>
  <c r="AX61" i="11"/>
  <c r="AX144" i="11"/>
  <c r="AX52" i="11"/>
  <c r="AC217" i="11"/>
  <c r="AX217" i="11"/>
  <c r="AX148" i="11"/>
  <c r="AW241" i="11"/>
  <c r="AX96" i="11"/>
  <c r="AC13" i="11"/>
  <c r="AX13" i="11"/>
  <c r="AX265" i="11"/>
  <c r="AX267" i="11" s="1"/>
  <c r="AC195" i="11"/>
  <c r="AX195" i="11"/>
  <c r="AW38" i="11"/>
  <c r="AX215" i="11"/>
  <c r="AX221" i="11"/>
  <c r="AW266" i="11"/>
  <c r="AW178" i="11"/>
  <c r="AE157" i="11"/>
  <c r="AW157" i="11"/>
  <c r="AW296" i="11" s="1"/>
  <c r="AW135" i="11"/>
  <c r="AE67" i="11"/>
  <c r="AZ67" i="11" s="1"/>
  <c r="AW67" i="11"/>
  <c r="AW33" i="11"/>
  <c r="AX19" i="11"/>
  <c r="AC207" i="11"/>
  <c r="AX207" i="11"/>
  <c r="AX27" i="11"/>
  <c r="AW198" i="11"/>
  <c r="AC239" i="11"/>
  <c r="AD198" i="11"/>
  <c r="AY198" i="11" s="1"/>
  <c r="AW209" i="11"/>
  <c r="AC189" i="11"/>
  <c r="AX189" i="11"/>
  <c r="AX260" i="11"/>
  <c r="AX193" i="11"/>
  <c r="AX92" i="11"/>
  <c r="AC36" i="11"/>
  <c r="AX36" i="11"/>
  <c r="AC259" i="11"/>
  <c r="AX259" i="11"/>
  <c r="AC214" i="11"/>
  <c r="AX214" i="11"/>
  <c r="AX172" i="11"/>
  <c r="AX128" i="11"/>
  <c r="AX247" i="11"/>
  <c r="AX232" i="11"/>
  <c r="AC73" i="11"/>
  <c r="AX73" i="11"/>
  <c r="AC197" i="11"/>
  <c r="X242" i="11"/>
  <c r="AD216" i="11"/>
  <c r="AY216" i="11" s="1"/>
  <c r="AE275" i="11"/>
  <c r="AD275" i="11"/>
  <c r="AE216" i="11"/>
  <c r="AE266" i="11"/>
  <c r="AD178" i="11"/>
  <c r="AE178" i="11"/>
  <c r="AC266" i="11"/>
  <c r="AE237" i="11"/>
  <c r="AC157" i="11"/>
  <c r="AD157" i="11"/>
  <c r="AC247" i="11"/>
  <c r="AC216" i="11"/>
  <c r="Y279" i="11"/>
  <c r="AA279" i="11"/>
  <c r="AE16" i="11"/>
  <c r="AC49" i="11"/>
  <c r="AE198" i="11"/>
  <c r="AB267" i="11"/>
  <c r="AD209" i="11"/>
  <c r="AE33" i="11"/>
  <c r="AE209" i="11"/>
  <c r="AE249" i="11"/>
  <c r="AE143" i="11"/>
  <c r="AB37" i="11"/>
  <c r="AE63" i="11"/>
  <c r="AE38" i="11"/>
  <c r="R147" i="10"/>
  <c r="U147" i="10" s="1"/>
  <c r="AC166" i="11" l="1"/>
  <c r="AC233" i="11"/>
  <c r="AE233" i="11"/>
  <c r="AZ233" i="11" s="1"/>
  <c r="AD148" i="11"/>
  <c r="AY148" i="11" s="1"/>
  <c r="AW233" i="11"/>
  <c r="AV233" i="11" s="1"/>
  <c r="AC155" i="11"/>
  <c r="AB74" i="11"/>
  <c r="AX84" i="11"/>
  <c r="AC72" i="11"/>
  <c r="AC208" i="11"/>
  <c r="AX26" i="11"/>
  <c r="AC198" i="11"/>
  <c r="AE179" i="11"/>
  <c r="AZ179" i="11" s="1"/>
  <c r="AC104" i="11"/>
  <c r="AD104" i="11"/>
  <c r="AW104" i="11"/>
  <c r="X250" i="11"/>
  <c r="AE175" i="11"/>
  <c r="AZ175" i="11" s="1"/>
  <c r="AE169" i="11"/>
  <c r="AZ169" i="11" s="1"/>
  <c r="AE230" i="11"/>
  <c r="AB26" i="11"/>
  <c r="AC240" i="11"/>
  <c r="AE248" i="11"/>
  <c r="AZ248" i="11" s="1"/>
  <c r="AD85" i="11"/>
  <c r="AY85" i="11" s="1"/>
  <c r="AV85" i="11" s="1"/>
  <c r="AW13" i="11"/>
  <c r="AB212" i="11"/>
  <c r="AC25" i="11"/>
  <c r="AC50" i="11"/>
  <c r="AC209" i="11"/>
  <c r="AC85" i="11"/>
  <c r="AC203" i="11"/>
  <c r="AC145" i="11"/>
  <c r="AD13" i="11"/>
  <c r="AY13" i="11" s="1"/>
  <c r="AE139" i="11"/>
  <c r="AZ139" i="11" s="1"/>
  <c r="AC213" i="11"/>
  <c r="AE166" i="11"/>
  <c r="AZ166" i="11" s="1"/>
  <c r="AV166" i="11" s="1"/>
  <c r="AD28" i="11"/>
  <c r="AY28" i="11" s="1"/>
  <c r="AE217" i="11"/>
  <c r="AZ217" i="11" s="1"/>
  <c r="AD217" i="11"/>
  <c r="AY217" i="11" s="1"/>
  <c r="AV217" i="11" s="1"/>
  <c r="AC178" i="11"/>
  <c r="AE50" i="11"/>
  <c r="X159" i="11"/>
  <c r="AD166" i="11"/>
  <c r="AY166" i="11" s="1"/>
  <c r="AE155" i="11"/>
  <c r="AZ155" i="11" s="1"/>
  <c r="AE49" i="11"/>
  <c r="AZ49" i="11" s="1"/>
  <c r="AV49" i="11" s="1"/>
  <c r="AD194" i="11"/>
  <c r="AY194" i="11" s="1"/>
  <c r="AC222" i="11"/>
  <c r="X51" i="11"/>
  <c r="AW131" i="11"/>
  <c r="AW133" i="11" s="1"/>
  <c r="AB200" i="11"/>
  <c r="AC179" i="11"/>
  <c r="AC158" i="11"/>
  <c r="AE124" i="11"/>
  <c r="AZ124" i="11" s="1"/>
  <c r="AD25" i="11"/>
  <c r="AY25" i="11" s="1"/>
  <c r="AE222" i="11"/>
  <c r="AZ222" i="11" s="1"/>
  <c r="AE194" i="11"/>
  <c r="AZ194" i="11" s="1"/>
  <c r="AJ270" i="11"/>
  <c r="AD126" i="11"/>
  <c r="AY126" i="11" s="1"/>
  <c r="X285" i="11"/>
  <c r="AD39" i="11"/>
  <c r="AY39" i="11" s="1"/>
  <c r="AV39" i="11" s="1"/>
  <c r="AE145" i="11"/>
  <c r="AZ145" i="11" s="1"/>
  <c r="AW25" i="11"/>
  <c r="AD50" i="11"/>
  <c r="AW50" i="11"/>
  <c r="Q133" i="11"/>
  <c r="AE25" i="11"/>
  <c r="AZ25" i="11" s="1"/>
  <c r="AE269" i="11"/>
  <c r="AZ269" i="11" s="1"/>
  <c r="AE97" i="11"/>
  <c r="AZ97" i="11" s="1"/>
  <c r="AD179" i="11"/>
  <c r="AY179" i="11" s="1"/>
  <c r="AV179" i="11" s="1"/>
  <c r="AB60" i="11"/>
  <c r="AX60" i="11" s="1"/>
  <c r="AX62" i="11" s="1"/>
  <c r="AC28" i="11"/>
  <c r="Q51" i="11"/>
  <c r="AE220" i="11"/>
  <c r="AZ220" i="11" s="1"/>
  <c r="AE131" i="11"/>
  <c r="AE133" i="11" s="1"/>
  <c r="AC39" i="11"/>
  <c r="AC275" i="11"/>
  <c r="Z51" i="11"/>
  <c r="AB51" i="11"/>
  <c r="Q66" i="11"/>
  <c r="AC252" i="11"/>
  <c r="AC177" i="11"/>
  <c r="AX90" i="11"/>
  <c r="AV90" i="11" s="1"/>
  <c r="Q37" i="11"/>
  <c r="Q250" i="11"/>
  <c r="AD145" i="11"/>
  <c r="AY145" i="11" s="1"/>
  <c r="AV145" i="11" s="1"/>
  <c r="Z292" i="11"/>
  <c r="AD81" i="11"/>
  <c r="AY81" i="11" s="1"/>
  <c r="AE221" i="11"/>
  <c r="AZ221" i="11" s="1"/>
  <c r="AW22" i="11"/>
  <c r="AD201" i="11"/>
  <c r="AY201" i="11" s="1"/>
  <c r="AV201" i="11" s="1"/>
  <c r="AC27" i="11"/>
  <c r="AX156" i="11"/>
  <c r="AW126" i="11"/>
  <c r="Q257" i="11"/>
  <c r="AD177" i="11"/>
  <c r="AY177" i="11" s="1"/>
  <c r="Q270" i="11"/>
  <c r="Z20" i="11"/>
  <c r="AE180" i="11"/>
  <c r="AZ180" i="11" s="1"/>
  <c r="AD46" i="11"/>
  <c r="AD241" i="11"/>
  <c r="AY241" i="11" s="1"/>
  <c r="AV241" i="11" s="1"/>
  <c r="AC81" i="11"/>
  <c r="Q227" i="11"/>
  <c r="Q146" i="11"/>
  <c r="Z242" i="11"/>
  <c r="AD151" i="11"/>
  <c r="AY151" i="11" s="1"/>
  <c r="AC46" i="11"/>
  <c r="AB242" i="11"/>
  <c r="AC126" i="11"/>
  <c r="AC151" i="11"/>
  <c r="AE177" i="11"/>
  <c r="AZ177" i="11" s="1"/>
  <c r="Q285" i="11"/>
  <c r="Z159" i="11"/>
  <c r="AD225" i="11"/>
  <c r="AY225" i="11" s="1"/>
  <c r="AV225" i="11" s="1"/>
  <c r="AD203" i="11"/>
  <c r="AY203" i="11" s="1"/>
  <c r="AD156" i="11"/>
  <c r="AY156" i="11" s="1"/>
  <c r="AS268" i="11"/>
  <c r="AU268" i="11" s="1"/>
  <c r="AE213" i="11"/>
  <c r="AZ213" i="11" s="1"/>
  <c r="AV213" i="11" s="1"/>
  <c r="AJ30" i="11"/>
  <c r="AJ23" i="11"/>
  <c r="AB17" i="11"/>
  <c r="AC22" i="11"/>
  <c r="AE126" i="11"/>
  <c r="AZ126" i="11" s="1"/>
  <c r="AD131" i="11"/>
  <c r="AC199" i="11"/>
  <c r="AD252" i="11"/>
  <c r="AY252" i="11" s="1"/>
  <c r="AV252" i="11" s="1"/>
  <c r="AE203" i="11"/>
  <c r="AZ203" i="11" s="1"/>
  <c r="AD92" i="11"/>
  <c r="AY92" i="11" s="1"/>
  <c r="AV92" i="11" s="1"/>
  <c r="AE81" i="11"/>
  <c r="AZ81" i="11" s="1"/>
  <c r="AD180" i="11"/>
  <c r="AY180" i="11" s="1"/>
  <c r="AC16" i="11"/>
  <c r="AE148" i="11"/>
  <c r="AZ148" i="11" s="1"/>
  <c r="AV148" i="11" s="1"/>
  <c r="Z17" i="11"/>
  <c r="Z69" i="11"/>
  <c r="AE76" i="11"/>
  <c r="AZ76" i="11" s="1"/>
  <c r="Z140" i="11"/>
  <c r="AK278" i="11"/>
  <c r="W147" i="10"/>
  <c r="W152" i="10" s="1"/>
  <c r="W279" i="10" s="1"/>
  <c r="AA147" i="10"/>
  <c r="AD16" i="11"/>
  <c r="AX22" i="11"/>
  <c r="Q187" i="11"/>
  <c r="Q62" i="11"/>
  <c r="AD263" i="11"/>
  <c r="AY263" i="11" s="1"/>
  <c r="AV263" i="11" s="1"/>
  <c r="AK133" i="11"/>
  <c r="AD230" i="11"/>
  <c r="AY230" i="11" s="1"/>
  <c r="AX132" i="11"/>
  <c r="AX133" i="11" s="1"/>
  <c r="AC148" i="11"/>
  <c r="AC124" i="11"/>
  <c r="AB67" i="11"/>
  <c r="AX67" i="11" s="1"/>
  <c r="AX69" i="11" s="1"/>
  <c r="AC76" i="11"/>
  <c r="AD22" i="11"/>
  <c r="AY22" i="11" s="1"/>
  <c r="AC139" i="11"/>
  <c r="AD139" i="11"/>
  <c r="AY139" i="11" s="1"/>
  <c r="AD124" i="11"/>
  <c r="AY124" i="11" s="1"/>
  <c r="AD76" i="11"/>
  <c r="AY76" i="11" s="1"/>
  <c r="AT276" i="11"/>
  <c r="BD276" i="11" s="1"/>
  <c r="BD278" i="11" s="1"/>
  <c r="AD106" i="11"/>
  <c r="AY106" i="11" s="1"/>
  <c r="AJ26" i="11"/>
  <c r="AD38" i="11"/>
  <c r="AY38" i="11" s="1"/>
  <c r="Q130" i="11"/>
  <c r="AJ257" i="11"/>
  <c r="Q83" i="11"/>
  <c r="AK17" i="11"/>
  <c r="X108" i="11"/>
  <c r="AE108" i="11" s="1"/>
  <c r="Q284" i="11"/>
  <c r="Z107" i="11"/>
  <c r="Z41" i="11"/>
  <c r="Z47" i="11"/>
  <c r="AK270" i="11"/>
  <c r="Q88" i="11"/>
  <c r="Q140" i="11"/>
  <c r="AB204" i="11"/>
  <c r="AX204" i="11" s="1"/>
  <c r="AV204" i="11" s="1"/>
  <c r="Q274" i="11"/>
  <c r="Q299" i="11"/>
  <c r="AJ54" i="11"/>
  <c r="Z234" i="11"/>
  <c r="AD182" i="11"/>
  <c r="AY182" i="11" s="1"/>
  <c r="Q47" i="11"/>
  <c r="AS29" i="11"/>
  <c r="AS30" i="11" s="1"/>
  <c r="AJ69" i="11"/>
  <c r="AT131" i="11"/>
  <c r="BD131" i="11" s="1"/>
  <c r="BD133" i="11" s="1"/>
  <c r="AS108" i="11"/>
  <c r="AS284" i="11" s="1"/>
  <c r="AJ284" i="11"/>
  <c r="AX130" i="11"/>
  <c r="AC149" i="11"/>
  <c r="AC230" i="11"/>
  <c r="AC265" i="11"/>
  <c r="AC267" i="11" s="1"/>
  <c r="X219" i="11"/>
  <c r="AC99" i="11"/>
  <c r="AD99" i="11"/>
  <c r="AY99" i="11" s="1"/>
  <c r="AC244" i="11"/>
  <c r="AX182" i="11"/>
  <c r="AB107" i="11"/>
  <c r="X274" i="11"/>
  <c r="AB254" i="11"/>
  <c r="BB134" i="11"/>
  <c r="AX106" i="11"/>
  <c r="AD19" i="11"/>
  <c r="AY19" i="11" s="1"/>
  <c r="AX155" i="11"/>
  <c r="AC33" i="11"/>
  <c r="AC263" i="11"/>
  <c r="AD232" i="11"/>
  <c r="AY232" i="11" s="1"/>
  <c r="BB57" i="11"/>
  <c r="AC98" i="11"/>
  <c r="AC77" i="11"/>
  <c r="AW271" i="11"/>
  <c r="AW274" i="11" s="1"/>
  <c r="AX253" i="11"/>
  <c r="AX254" i="11" s="1"/>
  <c r="AC185" i="11"/>
  <c r="AD143" i="11"/>
  <c r="AY143" i="11" s="1"/>
  <c r="Q23" i="11"/>
  <c r="Q30" i="11"/>
  <c r="AE120" i="11"/>
  <c r="AZ120" i="11" s="1"/>
  <c r="AD273" i="11"/>
  <c r="AY273" i="11" s="1"/>
  <c r="AE108" i="10"/>
  <c r="AT269" i="11"/>
  <c r="BD269" i="11" s="1"/>
  <c r="BB269" i="11" s="1"/>
  <c r="AE266" i="10"/>
  <c r="AE166" i="10"/>
  <c r="AT211" i="11"/>
  <c r="BD211" i="11" s="1"/>
  <c r="AE211" i="10"/>
  <c r="AE230" i="10"/>
  <c r="AT230" i="11"/>
  <c r="BD230" i="11" s="1"/>
  <c r="BB230" i="11" s="1"/>
  <c r="AD249" i="11"/>
  <c r="AY249" i="11" s="1"/>
  <c r="AE9" i="10"/>
  <c r="AS67" i="11"/>
  <c r="AS69" i="11" s="1"/>
  <c r="AE110" i="10"/>
  <c r="AS99" i="11"/>
  <c r="BC99" i="11" s="1"/>
  <c r="BB99" i="11" s="1"/>
  <c r="AE78" i="10"/>
  <c r="AE215" i="10"/>
  <c r="AE195" i="10"/>
  <c r="Z257" i="11"/>
  <c r="AE157" i="10"/>
  <c r="BB64" i="11"/>
  <c r="AE160" i="11"/>
  <c r="AZ160" i="11" s="1"/>
  <c r="AW160" i="11"/>
  <c r="AE43" i="10"/>
  <c r="AT43" i="11"/>
  <c r="BD43" i="11" s="1"/>
  <c r="BD44" i="11" s="1"/>
  <c r="AD111" i="11"/>
  <c r="AY111" i="11" s="1"/>
  <c r="AE50" i="10"/>
  <c r="AJ290" i="11"/>
  <c r="AE169" i="10"/>
  <c r="AE144" i="10"/>
  <c r="AE129" i="10"/>
  <c r="AE130" i="10" s="1"/>
  <c r="BB97" i="11"/>
  <c r="AD91" i="11"/>
  <c r="AY91" i="11" s="1"/>
  <c r="AD119" i="11"/>
  <c r="AY119" i="11" s="1"/>
  <c r="AD53" i="11"/>
  <c r="AY53" i="11" s="1"/>
  <c r="AE92" i="10"/>
  <c r="AS92" i="11"/>
  <c r="BC92" i="11" s="1"/>
  <c r="BB92" i="11" s="1"/>
  <c r="AE162" i="10"/>
  <c r="AT162" i="11"/>
  <c r="BD162" i="11" s="1"/>
  <c r="BD165" i="11" s="1"/>
  <c r="AC223" i="11"/>
  <c r="AD78" i="11"/>
  <c r="AY78" i="11" s="1"/>
  <c r="AD223" i="11"/>
  <c r="AY223" i="11" s="1"/>
  <c r="AD173" i="11"/>
  <c r="AY173" i="11" s="1"/>
  <c r="Z34" i="11"/>
  <c r="Q54" i="11"/>
  <c r="AE19" i="11"/>
  <c r="AZ19" i="11" s="1"/>
  <c r="AW19" i="11"/>
  <c r="AD224" i="11"/>
  <c r="AY224" i="11" s="1"/>
  <c r="AD236" i="11"/>
  <c r="AY236" i="11" s="1"/>
  <c r="Z93" i="11"/>
  <c r="Q44" i="11"/>
  <c r="AD220" i="11"/>
  <c r="AY220" i="11" s="1"/>
  <c r="AV220" i="11" s="1"/>
  <c r="AD181" i="11"/>
  <c r="AY181" i="11" s="1"/>
  <c r="AD56" i="11"/>
  <c r="AY56" i="11" s="1"/>
  <c r="Z254" i="11"/>
  <c r="AB14" i="11"/>
  <c r="AD45" i="11"/>
  <c r="AB45" i="11"/>
  <c r="AC45" i="11" s="1"/>
  <c r="AC101" i="11"/>
  <c r="Q295" i="11"/>
  <c r="AC243" i="11"/>
  <c r="Z205" i="11"/>
  <c r="AB159" i="11"/>
  <c r="Q93" i="11"/>
  <c r="Q246" i="11"/>
  <c r="BB175" i="11"/>
  <c r="Q74" i="11"/>
  <c r="AW53" i="11"/>
  <c r="AC164" i="11"/>
  <c r="AD164" i="11"/>
  <c r="AY164" i="11" s="1"/>
  <c r="AC78" i="11"/>
  <c r="AX110" i="11"/>
  <c r="AC173" i="11"/>
  <c r="AE78" i="11"/>
  <c r="AC135" i="11"/>
  <c r="AC232" i="11"/>
  <c r="AD135" i="11"/>
  <c r="AY135" i="11" s="1"/>
  <c r="AV135" i="11" s="1"/>
  <c r="AX91" i="11"/>
  <c r="AX210" i="11"/>
  <c r="AX212" i="11" s="1"/>
  <c r="AD110" i="11"/>
  <c r="AY110" i="11" s="1"/>
  <c r="AB205" i="11"/>
  <c r="Z212" i="11"/>
  <c r="AE173" i="11"/>
  <c r="AZ173" i="11" s="1"/>
  <c r="AE236" i="11"/>
  <c r="AZ236" i="11" s="1"/>
  <c r="AD243" i="11"/>
  <c r="AY243" i="11" s="1"/>
  <c r="AE89" i="10"/>
  <c r="AE258" i="10"/>
  <c r="AT258" i="11"/>
  <c r="AD101" i="11"/>
  <c r="AY101" i="11" s="1"/>
  <c r="AV101" i="11" s="1"/>
  <c r="AD185" i="11"/>
  <c r="AY185" i="11" s="1"/>
  <c r="AD33" i="11"/>
  <c r="AY33" i="11" s="1"/>
  <c r="AD253" i="11"/>
  <c r="AY253" i="11" s="1"/>
  <c r="X227" i="11"/>
  <c r="AD155" i="11"/>
  <c r="AY155" i="11" s="1"/>
  <c r="Q238" i="11"/>
  <c r="AE232" i="11"/>
  <c r="AZ232" i="11" s="1"/>
  <c r="AC224" i="11"/>
  <c r="AB292" i="11"/>
  <c r="AE29" i="11"/>
  <c r="AZ29" i="11" s="1"/>
  <c r="AE150" i="11"/>
  <c r="AZ150" i="11" s="1"/>
  <c r="AB257" i="11"/>
  <c r="AC180" i="11"/>
  <c r="AD120" i="11"/>
  <c r="AY120" i="11" s="1"/>
  <c r="AE190" i="11"/>
  <c r="AZ190" i="11" s="1"/>
  <c r="AE45" i="11"/>
  <c r="AZ45" i="11" s="1"/>
  <c r="AB41" i="11"/>
  <c r="AC38" i="11"/>
  <c r="AC255" i="11"/>
  <c r="AE96" i="11"/>
  <c r="AZ96" i="11" s="1"/>
  <c r="AW75" i="11"/>
  <c r="AE118" i="11"/>
  <c r="AZ118" i="11" s="1"/>
  <c r="AD96" i="11"/>
  <c r="AY96" i="11" s="1"/>
  <c r="AW45" i="11"/>
  <c r="AW47" i="11" s="1"/>
  <c r="AT26" i="11"/>
  <c r="AC249" i="11"/>
  <c r="AC143" i="11"/>
  <c r="AC120" i="11"/>
  <c r="AC96" i="11"/>
  <c r="AX273" i="11"/>
  <c r="AE56" i="11"/>
  <c r="AZ56" i="11" s="1"/>
  <c r="AC220" i="11"/>
  <c r="AC271" i="11"/>
  <c r="AC111" i="11"/>
  <c r="AC190" i="11"/>
  <c r="AX41" i="11"/>
  <c r="AD190" i="11"/>
  <c r="AY190" i="11" s="1"/>
  <c r="AW58" i="11"/>
  <c r="AW59" i="11" s="1"/>
  <c r="AU126" i="11"/>
  <c r="BB206" i="11"/>
  <c r="BB71" i="11"/>
  <c r="AX98" i="11"/>
  <c r="X299" i="11"/>
  <c r="AE272" i="11"/>
  <c r="AZ272" i="11" s="1"/>
  <c r="AW149" i="11"/>
  <c r="AE144" i="11"/>
  <c r="AZ144" i="11" s="1"/>
  <c r="X30" i="11"/>
  <c r="AC150" i="11"/>
  <c r="AC225" i="11"/>
  <c r="X200" i="11"/>
  <c r="AE191" i="11"/>
  <c r="AZ191" i="11" s="1"/>
  <c r="AE151" i="11"/>
  <c r="AZ151" i="11" s="1"/>
  <c r="AD199" i="11"/>
  <c r="AY199" i="11" s="1"/>
  <c r="AY200" i="11" s="1"/>
  <c r="AU25" i="11"/>
  <c r="AE256" i="11"/>
  <c r="AZ256" i="11" s="1"/>
  <c r="AC32" i="11"/>
  <c r="AT257" i="11"/>
  <c r="BB191" i="11"/>
  <c r="AC129" i="11"/>
  <c r="AC130" i="11" s="1"/>
  <c r="AC272" i="11"/>
  <c r="AC144" i="11"/>
  <c r="AX77" i="11"/>
  <c r="AW30" i="11"/>
  <c r="AD144" i="11"/>
  <c r="AY144" i="11" s="1"/>
  <c r="AV144" i="11" s="1"/>
  <c r="AC201" i="11"/>
  <c r="AX17" i="11"/>
  <c r="AE162" i="11"/>
  <c r="AZ162" i="11" s="1"/>
  <c r="AD27" i="11"/>
  <c r="AY27" i="11" s="1"/>
  <c r="AW221" i="11"/>
  <c r="AW227" i="11" s="1"/>
  <c r="BB25" i="11"/>
  <c r="AB130" i="11"/>
  <c r="AC256" i="11"/>
  <c r="AC131" i="11"/>
  <c r="AC133" i="11" s="1"/>
  <c r="AE82" i="11"/>
  <c r="AZ82" i="11" s="1"/>
  <c r="AC241" i="11"/>
  <c r="AC242" i="11" s="1"/>
  <c r="AC82" i="11"/>
  <c r="AC221" i="11"/>
  <c r="X146" i="11"/>
  <c r="AC113" i="11"/>
  <c r="AD256" i="11"/>
  <c r="AY256" i="11" s="1"/>
  <c r="AU95" i="11"/>
  <c r="AS26" i="11"/>
  <c r="AE27" i="11"/>
  <c r="AZ27" i="11" s="1"/>
  <c r="AC161" i="11"/>
  <c r="Q79" i="11"/>
  <c r="AD272" i="11"/>
  <c r="AY272" i="11" s="1"/>
  <c r="AD265" i="11"/>
  <c r="AY265" i="11" s="1"/>
  <c r="AY267" i="11" s="1"/>
  <c r="AW68" i="11"/>
  <c r="AD123" i="11"/>
  <c r="AY123" i="11" s="1"/>
  <c r="AV123" i="11" s="1"/>
  <c r="AB146" i="11"/>
  <c r="AD82" i="11"/>
  <c r="AY82" i="11" s="1"/>
  <c r="AD191" i="11"/>
  <c r="AY191" i="11" s="1"/>
  <c r="AX42" i="11"/>
  <c r="AJ264" i="11"/>
  <c r="Z296" i="11"/>
  <c r="Z10" i="11"/>
  <c r="Z246" i="11"/>
  <c r="Q20" i="11"/>
  <c r="Q219" i="11"/>
  <c r="Z227" i="11"/>
  <c r="AK107" i="11"/>
  <c r="AC8" i="11"/>
  <c r="BB33" i="11"/>
  <c r="AW98" i="11"/>
  <c r="Z117" i="11"/>
  <c r="AB175" i="11"/>
  <c r="AC175" i="11" s="1"/>
  <c r="AC296" i="11" s="1"/>
  <c r="AW170" i="11"/>
  <c r="AD149" i="11"/>
  <c r="AY149" i="11" s="1"/>
  <c r="AE265" i="11"/>
  <c r="AZ265" i="11" s="1"/>
  <c r="AX57" i="11"/>
  <c r="AX272" i="11"/>
  <c r="AX222" i="11"/>
  <c r="AJ74" i="11"/>
  <c r="X79" i="11"/>
  <c r="AC191" i="11"/>
  <c r="AC215" i="11"/>
  <c r="Z196" i="11"/>
  <c r="AD132" i="11"/>
  <c r="AY132" i="11" s="1"/>
  <c r="Z133" i="11"/>
  <c r="AJ261" i="11"/>
  <c r="AD170" i="11"/>
  <c r="AY170" i="11" s="1"/>
  <c r="Z146" i="11"/>
  <c r="Q267" i="11"/>
  <c r="AD68" i="11"/>
  <c r="AY68" i="11" s="1"/>
  <c r="AD161" i="11"/>
  <c r="AY161" i="11" s="1"/>
  <c r="AK130" i="11"/>
  <c r="AT37" i="11"/>
  <c r="BB132" i="11"/>
  <c r="BD37" i="11"/>
  <c r="AD244" i="11"/>
  <c r="AY244" i="11" s="1"/>
  <c r="AV244" i="11" s="1"/>
  <c r="AD162" i="11"/>
  <c r="AY162" i="11" s="1"/>
  <c r="AE99" i="11"/>
  <c r="AZ99" i="11" s="1"/>
  <c r="AD95" i="11"/>
  <c r="AY95" i="11" s="1"/>
  <c r="AD269" i="11"/>
  <c r="AY269" i="11" s="1"/>
  <c r="AT20" i="11"/>
  <c r="BB161" i="11"/>
  <c r="AD142" i="11"/>
  <c r="AY142" i="11" s="1"/>
  <c r="AV142" i="11" s="1"/>
  <c r="AE215" i="11"/>
  <c r="AZ215" i="11" s="1"/>
  <c r="AW77" i="11"/>
  <c r="AC162" i="11"/>
  <c r="AB133" i="11"/>
  <c r="AC170" i="11"/>
  <c r="AC68" i="11"/>
  <c r="AC141" i="11"/>
  <c r="AD215" i="11"/>
  <c r="AY215" i="11" s="1"/>
  <c r="AY219" i="11" s="1"/>
  <c r="AC142" i="11"/>
  <c r="AC11" i="11"/>
  <c r="X69" i="11"/>
  <c r="X267" i="11"/>
  <c r="AD141" i="11"/>
  <c r="AY141" i="11" s="1"/>
  <c r="AV141" i="11" s="1"/>
  <c r="AB231" i="11"/>
  <c r="AB234" i="11" s="1"/>
  <c r="Z127" i="11"/>
  <c r="AD222" i="11"/>
  <c r="AY222" i="11" s="1"/>
  <c r="AD57" i="11"/>
  <c r="AY57" i="11" s="1"/>
  <c r="Q69" i="11"/>
  <c r="AK37" i="11"/>
  <c r="BB263" i="11"/>
  <c r="BB237" i="11"/>
  <c r="AD32" i="11"/>
  <c r="AY32" i="11" s="1"/>
  <c r="AV32" i="11" s="1"/>
  <c r="Z130" i="11"/>
  <c r="AE185" i="11"/>
  <c r="AZ185" i="11" s="1"/>
  <c r="AD129" i="11"/>
  <c r="AY129" i="11" s="1"/>
  <c r="AV129" i="11" s="1"/>
  <c r="AE199" i="11"/>
  <c r="AZ199" i="11" s="1"/>
  <c r="AD77" i="11"/>
  <c r="AY77" i="11" s="1"/>
  <c r="AD8" i="11"/>
  <c r="AY8" i="11" s="1"/>
  <c r="AV8" i="11" s="1"/>
  <c r="AD184" i="11"/>
  <c r="AY184" i="11" s="1"/>
  <c r="Z88" i="11"/>
  <c r="AB196" i="11"/>
  <c r="AD71" i="11"/>
  <c r="AY71" i="11" s="1"/>
  <c r="AY74" i="11" s="1"/>
  <c r="AD42" i="11"/>
  <c r="AY42" i="11" s="1"/>
  <c r="X125" i="11"/>
  <c r="Q127" i="11"/>
  <c r="AW192" i="11"/>
  <c r="AD192" i="11"/>
  <c r="AY192" i="11" s="1"/>
  <c r="AE192" i="11"/>
  <c r="AZ192" i="11" s="1"/>
  <c r="AB226" i="11"/>
  <c r="AD226" i="11"/>
  <c r="AY226" i="11" s="1"/>
  <c r="AB183" i="11"/>
  <c r="AD183" i="11"/>
  <c r="AY183" i="11" s="1"/>
  <c r="AB134" i="11"/>
  <c r="AD134" i="11"/>
  <c r="AY134" i="11" s="1"/>
  <c r="Z137" i="11"/>
  <c r="AW121" i="11"/>
  <c r="AD121" i="11"/>
  <c r="AY121" i="11" s="1"/>
  <c r="AB262" i="11"/>
  <c r="Z297" i="11"/>
  <c r="Z264" i="11"/>
  <c r="AW119" i="11"/>
  <c r="AE119" i="11"/>
  <c r="AZ119" i="11" s="1"/>
  <c r="X210" i="11"/>
  <c r="X295" i="11" s="1"/>
  <c r="Q212" i="11"/>
  <c r="Z54" i="11"/>
  <c r="X171" i="11"/>
  <c r="Q176" i="11"/>
  <c r="AW211" i="11"/>
  <c r="AE211" i="11"/>
  <c r="AZ211" i="11" s="1"/>
  <c r="AD211" i="11"/>
  <c r="AY211" i="11" s="1"/>
  <c r="AC211" i="11"/>
  <c r="X31" i="11"/>
  <c r="Q34" i="11"/>
  <c r="X136" i="11"/>
  <c r="Q137" i="11"/>
  <c r="AB97" i="11"/>
  <c r="AD97" i="11"/>
  <c r="AY97" i="11" s="1"/>
  <c r="AB268" i="11"/>
  <c r="AC268" i="11" s="1"/>
  <c r="Z270" i="11"/>
  <c r="AB237" i="11"/>
  <c r="AB238" i="11" s="1"/>
  <c r="Z238" i="11"/>
  <c r="AW193" i="11"/>
  <c r="AE193" i="11"/>
  <c r="AZ193" i="11" s="1"/>
  <c r="AC193" i="11"/>
  <c r="X24" i="11"/>
  <c r="AC24" i="11" s="1"/>
  <c r="AC26" i="11" s="1"/>
  <c r="Q26" i="11"/>
  <c r="AB276" i="11"/>
  <c r="Z278" i="11"/>
  <c r="AB58" i="11"/>
  <c r="AB298" i="11" s="1"/>
  <c r="AD58" i="11"/>
  <c r="Z298" i="11"/>
  <c r="AB65" i="11"/>
  <c r="Z299" i="11"/>
  <c r="AB56" i="11"/>
  <c r="Z59" i="11"/>
  <c r="AB118" i="11"/>
  <c r="Z122" i="11"/>
  <c r="X40" i="11"/>
  <c r="X298" i="11" s="1"/>
  <c r="Q298" i="11"/>
  <c r="X12" i="11"/>
  <c r="Q14" i="11"/>
  <c r="Q289" i="11"/>
  <c r="AX95" i="11"/>
  <c r="Q122" i="11"/>
  <c r="Q196" i="11"/>
  <c r="Q59" i="11"/>
  <c r="AS153" i="11"/>
  <c r="AS292" i="11" s="1"/>
  <c r="AJ292" i="11"/>
  <c r="AE116" i="10"/>
  <c r="BC111" i="11"/>
  <c r="BB111" i="11" s="1"/>
  <c r="AU111" i="11"/>
  <c r="AJ219" i="11"/>
  <c r="AS213" i="11"/>
  <c r="BC213" i="11" s="1"/>
  <c r="AS19" i="11"/>
  <c r="AS20" i="11" s="1"/>
  <c r="AJ20" i="11"/>
  <c r="X105" i="11"/>
  <c r="Q107" i="11"/>
  <c r="AB248" i="11"/>
  <c r="AB293" i="11" s="1"/>
  <c r="AD248" i="11"/>
  <c r="AY248" i="11" s="1"/>
  <c r="Z293" i="11"/>
  <c r="X262" i="11"/>
  <c r="X297" i="11" s="1"/>
  <c r="Q297" i="11"/>
  <c r="AB63" i="11"/>
  <c r="Z66" i="11"/>
  <c r="AB174" i="11"/>
  <c r="AD174" i="11"/>
  <c r="AY174" i="11" s="1"/>
  <c r="Z295" i="11"/>
  <c r="AW276" i="11"/>
  <c r="AW278" i="11" s="1"/>
  <c r="AE276" i="11"/>
  <c r="AZ276" i="11" s="1"/>
  <c r="X278" i="11"/>
  <c r="AW89" i="11"/>
  <c r="AW93" i="11" s="1"/>
  <c r="X93" i="11"/>
  <c r="AE89" i="11"/>
  <c r="AZ89" i="11" s="1"/>
  <c r="AZ93" i="11" s="1"/>
  <c r="AD89" i="11"/>
  <c r="AY89" i="11" s="1"/>
  <c r="X202" i="11"/>
  <c r="Q287" i="11"/>
  <c r="Q205" i="11"/>
  <c r="AW163" i="11"/>
  <c r="AE163" i="11"/>
  <c r="AZ163" i="11" s="1"/>
  <c r="AD163" i="11"/>
  <c r="AY163" i="11" s="1"/>
  <c r="AC163" i="11"/>
  <c r="X165" i="11"/>
  <c r="AB160" i="11"/>
  <c r="AD160" i="11"/>
  <c r="Z165" i="11"/>
  <c r="X15" i="11"/>
  <c r="Q17" i="11"/>
  <c r="Z44" i="11"/>
  <c r="AB43" i="11"/>
  <c r="AX43" i="11" s="1"/>
  <c r="X196" i="11"/>
  <c r="AB116" i="11"/>
  <c r="AB117" i="11" s="1"/>
  <c r="AD116" i="11"/>
  <c r="AY116" i="11" s="1"/>
  <c r="AW260" i="11"/>
  <c r="AD260" i="11"/>
  <c r="AY260" i="11" s="1"/>
  <c r="AE260" i="11"/>
  <c r="AB108" i="11"/>
  <c r="AB284" i="11" s="1"/>
  <c r="Z112" i="11"/>
  <c r="AB169" i="11"/>
  <c r="Z287" i="11"/>
  <c r="AD169" i="11"/>
  <c r="AY169" i="11" s="1"/>
  <c r="AX184" i="11"/>
  <c r="AC184" i="11"/>
  <c r="AB29" i="11"/>
  <c r="Z30" i="11"/>
  <c r="AD29" i="11"/>
  <c r="AY29" i="11" s="1"/>
  <c r="AB21" i="11"/>
  <c r="Z289" i="11"/>
  <c r="AD75" i="11"/>
  <c r="AY75" i="11" s="1"/>
  <c r="AB75" i="11"/>
  <c r="AC75" i="11" s="1"/>
  <c r="Z79" i="11"/>
  <c r="Z187" i="11"/>
  <c r="AB181" i="11"/>
  <c r="X228" i="11"/>
  <c r="Q234" i="11"/>
  <c r="AC86" i="11"/>
  <c r="AX86" i="11"/>
  <c r="AB80" i="11"/>
  <c r="Z83" i="11"/>
  <c r="AC192" i="11"/>
  <c r="X59" i="11"/>
  <c r="AD150" i="11"/>
  <c r="AY150" i="11" s="1"/>
  <c r="Z274" i="11"/>
  <c r="AD86" i="11"/>
  <c r="AY86" i="11" s="1"/>
  <c r="X122" i="11"/>
  <c r="Q261" i="11"/>
  <c r="AB53" i="11"/>
  <c r="AX53" i="11" s="1"/>
  <c r="AX54" i="11" s="1"/>
  <c r="Q41" i="11"/>
  <c r="AD65" i="11"/>
  <c r="AY65" i="11" s="1"/>
  <c r="AE29" i="10"/>
  <c r="BD12" i="11"/>
  <c r="BB12" i="11" s="1"/>
  <c r="AU12" i="11"/>
  <c r="Q264" i="11"/>
  <c r="AT38" i="11"/>
  <c r="BD38" i="11" s="1"/>
  <c r="BD41" i="11" s="1"/>
  <c r="AK41" i="11"/>
  <c r="AE40" i="10"/>
  <c r="AT11" i="11"/>
  <c r="AT14" i="11" s="1"/>
  <c r="AK14" i="11"/>
  <c r="AE275" i="10"/>
  <c r="X251" i="11"/>
  <c r="X293" i="11" s="1"/>
  <c r="Q254" i="11"/>
  <c r="Q293" i="11"/>
  <c r="AD55" i="11"/>
  <c r="AY55" i="11" s="1"/>
  <c r="AD237" i="11"/>
  <c r="AY237" i="11" s="1"/>
  <c r="Z285" i="11"/>
  <c r="AD276" i="11"/>
  <c r="AY276" i="11" s="1"/>
  <c r="AD118" i="11"/>
  <c r="AY118" i="11" s="1"/>
  <c r="Z176" i="11"/>
  <c r="BD13" i="11"/>
  <c r="BB13" i="11" s="1"/>
  <c r="AU13" i="11"/>
  <c r="AW113" i="11"/>
  <c r="AD113" i="11"/>
  <c r="AY113" i="11" s="1"/>
  <c r="AC55" i="11"/>
  <c r="AB140" i="11"/>
  <c r="AW258" i="11"/>
  <c r="Q117" i="11"/>
  <c r="AE55" i="11"/>
  <c r="AZ55" i="11" s="1"/>
  <c r="AD258" i="11"/>
  <c r="AD271" i="11"/>
  <c r="AB274" i="11"/>
  <c r="AC269" i="11"/>
  <c r="X261" i="11"/>
  <c r="Q294" i="11"/>
  <c r="AD193" i="11"/>
  <c r="AY193" i="11" s="1"/>
  <c r="Z250" i="11"/>
  <c r="Q165" i="11"/>
  <c r="Q278" i="11"/>
  <c r="Z294" i="11"/>
  <c r="AS157" i="11"/>
  <c r="AJ296" i="11"/>
  <c r="AE138" i="10"/>
  <c r="AE140" i="10" s="1"/>
  <c r="AC119" i="11"/>
  <c r="AE164" i="10"/>
  <c r="AE100" i="10"/>
  <c r="BB178" i="11"/>
  <c r="AE65" i="11"/>
  <c r="AZ65" i="11" s="1"/>
  <c r="AW65" i="11"/>
  <c r="AW181" i="11"/>
  <c r="AE181" i="11"/>
  <c r="AZ181" i="11" s="1"/>
  <c r="AE252" i="10"/>
  <c r="AE185" i="10"/>
  <c r="AC89" i="11"/>
  <c r="AC93" i="11" s="1"/>
  <c r="AD43" i="11"/>
  <c r="AY43" i="11" s="1"/>
  <c r="AE237" i="10"/>
  <c r="AE243" i="10"/>
  <c r="AE126" i="10"/>
  <c r="AE72" i="10"/>
  <c r="AE207" i="10"/>
  <c r="AE15" i="10"/>
  <c r="AE17" i="10" s="1"/>
  <c r="AK26" i="11"/>
  <c r="AE224" i="11"/>
  <c r="AE243" i="11"/>
  <c r="AZ243" i="11" s="1"/>
  <c r="AZ246" i="11" s="1"/>
  <c r="AD98" i="11"/>
  <c r="AY98" i="11" s="1"/>
  <c r="AW11" i="11"/>
  <c r="AE11" i="11"/>
  <c r="AZ11" i="11" s="1"/>
  <c r="V102" i="10"/>
  <c r="V279" i="10" s="1"/>
  <c r="X94" i="11"/>
  <c r="X102" i="11" s="1"/>
  <c r="Z102" i="11"/>
  <c r="BB144" i="11"/>
  <c r="BD59" i="11"/>
  <c r="BB232" i="11"/>
  <c r="BC26" i="11"/>
  <c r="BB156" i="11"/>
  <c r="AW161" i="11"/>
  <c r="AE161" i="11"/>
  <c r="BB266" i="11"/>
  <c r="AE172" i="10"/>
  <c r="AU144" i="11"/>
  <c r="AU232" i="11"/>
  <c r="AW74" i="11"/>
  <c r="AU119" i="11"/>
  <c r="AU156" i="11"/>
  <c r="BB256" i="11"/>
  <c r="H283" i="11"/>
  <c r="AT17" i="11"/>
  <c r="AU237" i="11"/>
  <c r="BB15" i="11"/>
  <c r="AU256" i="11"/>
  <c r="AV239" i="11"/>
  <c r="AS264" i="11"/>
  <c r="AU191" i="11"/>
  <c r="AU72" i="11"/>
  <c r="BB164" i="11"/>
  <c r="BC264" i="11"/>
  <c r="BB129" i="11"/>
  <c r="AZ242" i="11"/>
  <c r="AU15" i="11"/>
  <c r="AU185" i="11"/>
  <c r="AC194" i="11"/>
  <c r="BB209" i="11"/>
  <c r="BB118" i="11"/>
  <c r="BB228" i="11"/>
  <c r="BB55" i="11"/>
  <c r="BB241" i="11"/>
  <c r="BB76" i="11"/>
  <c r="X66" i="11"/>
  <c r="AC64" i="11"/>
  <c r="AS261" i="11"/>
  <c r="BB251" i="11"/>
  <c r="BB68" i="11"/>
  <c r="AC18" i="11"/>
  <c r="AC20" i="11" s="1"/>
  <c r="AU71" i="11"/>
  <c r="AU233" i="11"/>
  <c r="BB72" i="11"/>
  <c r="BB113" i="11"/>
  <c r="BB252" i="11"/>
  <c r="BD20" i="11"/>
  <c r="BB275" i="11"/>
  <c r="BB245" i="11"/>
  <c r="AU64" i="11"/>
  <c r="AU164" i="11"/>
  <c r="AU161" i="11"/>
  <c r="AU175" i="11"/>
  <c r="BB155" i="11"/>
  <c r="AU129" i="11"/>
  <c r="AU68" i="11"/>
  <c r="AB34" i="11"/>
  <c r="AX185" i="11"/>
  <c r="AV277" i="11"/>
  <c r="AB219" i="11"/>
  <c r="AU170" i="11"/>
  <c r="AU199" i="11"/>
  <c r="AS117" i="11"/>
  <c r="AU178" i="11"/>
  <c r="BB272" i="11"/>
  <c r="BB65" i="11"/>
  <c r="BB214" i="11"/>
  <c r="AU135" i="11"/>
  <c r="BB170" i="11"/>
  <c r="X246" i="11"/>
  <c r="AU252" i="11"/>
  <c r="AU194" i="11"/>
  <c r="BB125" i="11"/>
  <c r="BB185" i="11"/>
  <c r="AT127" i="11"/>
  <c r="AC71" i="11"/>
  <c r="AC74" i="11" s="1"/>
  <c r="AE203" i="10"/>
  <c r="AE46" i="10"/>
  <c r="AU76" i="11"/>
  <c r="AS59" i="11"/>
  <c r="AS66" i="11"/>
  <c r="AU97" i="11"/>
  <c r="AE241" i="10"/>
  <c r="AU226" i="11"/>
  <c r="AK79" i="11"/>
  <c r="AE94" i="10"/>
  <c r="AE232" i="10"/>
  <c r="AE61" i="10"/>
  <c r="AU89" i="11"/>
  <c r="AE193" i="10"/>
  <c r="AE8" i="10"/>
  <c r="AK127" i="11"/>
  <c r="AK264" i="11"/>
  <c r="BB199" i="11"/>
  <c r="AE53" i="10"/>
  <c r="BB198" i="11"/>
  <c r="AE271" i="10"/>
  <c r="AE132" i="10"/>
  <c r="BB194" i="11"/>
  <c r="AE101" i="10"/>
  <c r="AS274" i="11"/>
  <c r="AB261" i="11"/>
  <c r="AV167" i="11"/>
  <c r="AJ137" i="11"/>
  <c r="AU263" i="11"/>
  <c r="AU81" i="11"/>
  <c r="AE82" i="10"/>
  <c r="AJ37" i="11"/>
  <c r="AV9" i="11"/>
  <c r="AJ14" i="11"/>
  <c r="AJ107" i="11"/>
  <c r="AE57" i="10"/>
  <c r="AU65" i="11"/>
  <c r="AB94" i="10"/>
  <c r="AU241" i="11"/>
  <c r="AK238" i="11"/>
  <c r="AJ117" i="11"/>
  <c r="AU214" i="11"/>
  <c r="AE156" i="10"/>
  <c r="AK298" i="11"/>
  <c r="AU118" i="11"/>
  <c r="AU203" i="11"/>
  <c r="AE269" i="10"/>
  <c r="AE85" i="10"/>
  <c r="AT262" i="11"/>
  <c r="AK137" i="11"/>
  <c r="AE38" i="10"/>
  <c r="AE48" i="10"/>
  <c r="AU155" i="11"/>
  <c r="AE163" i="10"/>
  <c r="AE154" i="10"/>
  <c r="BB49" i="11"/>
  <c r="AE131" i="10"/>
  <c r="AE22" i="10"/>
  <c r="AE125" i="10"/>
  <c r="AE127" i="10" s="1"/>
  <c r="AE173" i="10"/>
  <c r="AE204" i="10"/>
  <c r="AE75" i="10"/>
  <c r="AE71" i="10"/>
  <c r="AE12" i="10"/>
  <c r="BB233" i="11"/>
  <c r="AS83" i="11"/>
  <c r="BB95" i="11"/>
  <c r="AC258" i="11"/>
  <c r="AC261" i="11" s="1"/>
  <c r="AU275" i="11"/>
  <c r="AE142" i="10"/>
  <c r="AU221" i="11"/>
  <c r="BC66" i="11"/>
  <c r="AJ10" i="11"/>
  <c r="AU209" i="11"/>
  <c r="AJ274" i="11"/>
  <c r="AV188" i="11"/>
  <c r="AU57" i="11"/>
  <c r="AU104" i="11"/>
  <c r="AJ238" i="11"/>
  <c r="AJ83" i="11"/>
  <c r="AK74" i="11"/>
  <c r="AU132" i="11"/>
  <c r="AK200" i="11"/>
  <c r="AT59" i="11"/>
  <c r="AV206" i="11"/>
  <c r="AE155" i="10"/>
  <c r="AE198" i="10"/>
  <c r="AE106" i="10"/>
  <c r="BB126" i="11"/>
  <c r="AK59" i="11"/>
  <c r="AK296" i="11"/>
  <c r="AE120" i="10"/>
  <c r="AE167" i="10"/>
  <c r="AE229" i="10"/>
  <c r="AE135" i="10"/>
  <c r="AE249" i="10"/>
  <c r="AE250" i="10" s="1"/>
  <c r="BB181" i="11"/>
  <c r="AE223" i="10"/>
  <c r="BB204" i="11"/>
  <c r="AE27" i="10"/>
  <c r="AE45" i="10"/>
  <c r="AU55" i="11"/>
  <c r="AU272" i="11"/>
  <c r="AU245" i="11"/>
  <c r="AV195" i="11"/>
  <c r="AU206" i="11"/>
  <c r="AJ205" i="11"/>
  <c r="AU134" i="11"/>
  <c r="AJ66" i="11"/>
  <c r="AU251" i="11"/>
  <c r="AE233" i="10"/>
  <c r="AU181" i="11"/>
  <c r="AK20" i="11"/>
  <c r="AE208" i="10"/>
  <c r="AK93" i="11"/>
  <c r="AK242" i="11"/>
  <c r="AU125" i="11"/>
  <c r="AU204" i="11"/>
  <c r="AK257" i="11"/>
  <c r="AE240" i="10"/>
  <c r="AU115" i="11"/>
  <c r="AT254" i="11"/>
  <c r="BB158" i="11"/>
  <c r="BC197" i="11"/>
  <c r="AU197" i="11"/>
  <c r="AS200" i="11"/>
  <c r="BD189" i="11"/>
  <c r="BB189" i="11" s="1"/>
  <c r="AU189" i="11"/>
  <c r="AS148" i="11"/>
  <c r="AS152" i="11" s="1"/>
  <c r="AJ152" i="11"/>
  <c r="BD114" i="11"/>
  <c r="BB114" i="11" s="1"/>
  <c r="AT117" i="11"/>
  <c r="AT31" i="11"/>
  <c r="AK34" i="11"/>
  <c r="AT63" i="11"/>
  <c r="AK66" i="11"/>
  <c r="BC43" i="11"/>
  <c r="AS128" i="11"/>
  <c r="BC128" i="11" s="1"/>
  <c r="AJ130" i="11"/>
  <c r="AX89" i="11"/>
  <c r="BD115" i="11"/>
  <c r="BB115" i="11" s="1"/>
  <c r="AE276" i="10"/>
  <c r="AU49" i="11"/>
  <c r="AJ88" i="11"/>
  <c r="AJ200" i="11"/>
  <c r="AK246" i="11"/>
  <c r="BC86" i="11"/>
  <c r="AU86" i="11"/>
  <c r="AD80" i="11"/>
  <c r="AY80" i="11" s="1"/>
  <c r="X83" i="11"/>
  <c r="BD253" i="11"/>
  <c r="BD254" i="11" s="1"/>
  <c r="AS61" i="11"/>
  <c r="BC61" i="11" s="1"/>
  <c r="AJ62" i="11"/>
  <c r="BC135" i="11"/>
  <c r="BB135" i="11" s="1"/>
  <c r="AS137" i="11"/>
  <c r="BC171" i="11"/>
  <c r="BB171" i="11" s="1"/>
  <c r="AU171" i="11"/>
  <c r="BC39" i="11"/>
  <c r="BB39" i="11" s="1"/>
  <c r="AU39" i="11"/>
  <c r="AS124" i="11"/>
  <c r="AJ291" i="11"/>
  <c r="AS162" i="11"/>
  <c r="AJ165" i="11"/>
  <c r="AS239" i="11"/>
  <c r="AJ242" i="11"/>
  <c r="AS77" i="11"/>
  <c r="AJ79" i="11"/>
  <c r="AS143" i="11"/>
  <c r="AJ146" i="11"/>
  <c r="BC174" i="11"/>
  <c r="BB174" i="11" s="1"/>
  <c r="AU174" i="11"/>
  <c r="BC216" i="11"/>
  <c r="BC11" i="11"/>
  <c r="AS14" i="11"/>
  <c r="AS42" i="11"/>
  <c r="AU42" i="11" s="1"/>
  <c r="AJ44" i="11"/>
  <c r="AS90" i="11"/>
  <c r="AS166" i="11"/>
  <c r="AS176" i="11" s="1"/>
  <c r="AJ176" i="11"/>
  <c r="BD157" i="11"/>
  <c r="BD296" i="11" s="1"/>
  <c r="AT296" i="11"/>
  <c r="BC223" i="11"/>
  <c r="BB223" i="11" s="1"/>
  <c r="AU223" i="11"/>
  <c r="AS243" i="11"/>
  <c r="AJ246" i="11"/>
  <c r="AS180" i="11"/>
  <c r="AS187" i="11" s="1"/>
  <c r="AJ187" i="11"/>
  <c r="AS121" i="11"/>
  <c r="AJ122" i="11"/>
  <c r="BC248" i="11"/>
  <c r="BB248" i="11" s="1"/>
  <c r="AU248" i="11"/>
  <c r="AS139" i="11"/>
  <c r="AJ140" i="11"/>
  <c r="BC277" i="11"/>
  <c r="BB277" i="11" s="1"/>
  <c r="AU277" i="11"/>
  <c r="AE87" i="10"/>
  <c r="BB160" i="11"/>
  <c r="BD217" i="11"/>
  <c r="BB217" i="11" s="1"/>
  <c r="AU217" i="11"/>
  <c r="AS40" i="11"/>
  <c r="AU40" i="11" s="1"/>
  <c r="AU160" i="11"/>
  <c r="AK254" i="11"/>
  <c r="AT188" i="11"/>
  <c r="AK196" i="11"/>
  <c r="AT120" i="11"/>
  <c r="AU120" i="11" s="1"/>
  <c r="AK122" i="11"/>
  <c r="AK112" i="11"/>
  <c r="AK285" i="11"/>
  <c r="AT108" i="11"/>
  <c r="AT169" i="11"/>
  <c r="AT52" i="11"/>
  <c r="AU52" i="11" s="1"/>
  <c r="AK54" i="11"/>
  <c r="AT167" i="11"/>
  <c r="AK176" i="11"/>
  <c r="BD197" i="11"/>
  <c r="BD200" i="11" s="1"/>
  <c r="AT200" i="11"/>
  <c r="BD229" i="11"/>
  <c r="BB229" i="11" s="1"/>
  <c r="AU229" i="11"/>
  <c r="AT265" i="11"/>
  <c r="BD265" i="11" s="1"/>
  <c r="BD267" i="11" s="1"/>
  <c r="AK267" i="11"/>
  <c r="BD179" i="11"/>
  <c r="BD104" i="11"/>
  <c r="AT107" i="11"/>
  <c r="BD78" i="11"/>
  <c r="AU78" i="11"/>
  <c r="AT79" i="11"/>
  <c r="BD239" i="11"/>
  <c r="BD242" i="11" s="1"/>
  <c r="AT242" i="11"/>
  <c r="BD70" i="11"/>
  <c r="AT74" i="11"/>
  <c r="AT154" i="11"/>
  <c r="AT159" i="11" s="1"/>
  <c r="AK159" i="11"/>
  <c r="AK292" i="11"/>
  <c r="AT184" i="11"/>
  <c r="AT187" i="11" s="1"/>
  <c r="AT216" i="11"/>
  <c r="BD216" i="11" s="1"/>
  <c r="AK219" i="11"/>
  <c r="AT249" i="11"/>
  <c r="AU249" i="11" s="1"/>
  <c r="AK250" i="11"/>
  <c r="AS16" i="11"/>
  <c r="AJ17" i="11"/>
  <c r="BC150" i="11"/>
  <c r="BB150" i="11" s="1"/>
  <c r="AU150" i="11"/>
  <c r="AS253" i="11"/>
  <c r="AJ254" i="11"/>
  <c r="BC192" i="11"/>
  <c r="BB192" i="11" s="1"/>
  <c r="AU192" i="11"/>
  <c r="BC224" i="11"/>
  <c r="AS276" i="11"/>
  <c r="AJ278" i="11"/>
  <c r="AJ297" i="11"/>
  <c r="BC244" i="11"/>
  <c r="AU244" i="11"/>
  <c r="AT67" i="11"/>
  <c r="AK69" i="11"/>
  <c r="BD259" i="11"/>
  <c r="BB259" i="11" s="1"/>
  <c r="AU259" i="11"/>
  <c r="AE114" i="10"/>
  <c r="AE178" i="10"/>
  <c r="BC210" i="11"/>
  <c r="AT82" i="11"/>
  <c r="AK299" i="11"/>
  <c r="AK83" i="11"/>
  <c r="AT201" i="11"/>
  <c r="AT205" i="11" s="1"/>
  <c r="AK205" i="11"/>
  <c r="BC149" i="11"/>
  <c r="BB149" i="11" s="1"/>
  <c r="AU149" i="11"/>
  <c r="AS208" i="11"/>
  <c r="AJ212" i="11"/>
  <c r="BC167" i="11"/>
  <c r="AS247" i="11"/>
  <c r="AJ250" i="11"/>
  <c r="AJ293" i="11"/>
  <c r="AJ51" i="11"/>
  <c r="AW245" i="11"/>
  <c r="AW246" i="11" s="1"/>
  <c r="AC245" i="11"/>
  <c r="AS21" i="11"/>
  <c r="BC21" i="11" s="1"/>
  <c r="AS231" i="11"/>
  <c r="AS234" i="11" s="1"/>
  <c r="AJ234" i="11"/>
  <c r="AS190" i="11"/>
  <c r="AS196" i="11" s="1"/>
  <c r="AJ196" i="11"/>
  <c r="AJ127" i="11"/>
  <c r="BC96" i="11"/>
  <c r="BB96" i="11" s="1"/>
  <c r="AU96" i="11"/>
  <c r="AE118" i="10"/>
  <c r="BC87" i="11"/>
  <c r="BB87" i="11" s="1"/>
  <c r="AU87" i="11"/>
  <c r="BD244" i="11"/>
  <c r="BD246" i="11" s="1"/>
  <c r="AT246" i="11"/>
  <c r="BC27" i="11"/>
  <c r="AB93" i="11"/>
  <c r="AJ295" i="11"/>
  <c r="AU114" i="11"/>
  <c r="BD73" i="11"/>
  <c r="BB73" i="11" s="1"/>
  <c r="AU73" i="11"/>
  <c r="AT21" i="11"/>
  <c r="AK23" i="11"/>
  <c r="AT224" i="11"/>
  <c r="AK227" i="11"/>
  <c r="BD106" i="11"/>
  <c r="BB106" i="11" s="1"/>
  <c r="AU106" i="11"/>
  <c r="AT142" i="11"/>
  <c r="AK146" i="11"/>
  <c r="BC249" i="11"/>
  <c r="AS101" i="11"/>
  <c r="BC203" i="11"/>
  <c r="AS205" i="11"/>
  <c r="AT94" i="11"/>
  <c r="AK102" i="11"/>
  <c r="AT9" i="11"/>
  <c r="BD9" i="11" s="1"/>
  <c r="BD10" i="11" s="1"/>
  <c r="AK10" i="11"/>
  <c r="AT48" i="11"/>
  <c r="BD48" i="11" s="1"/>
  <c r="BD51" i="11" s="1"/>
  <c r="AK51" i="11"/>
  <c r="AT84" i="11"/>
  <c r="AK88" i="11"/>
  <c r="BD260" i="11"/>
  <c r="BB260" i="11" s="1"/>
  <c r="AU260" i="11"/>
  <c r="AT210" i="11"/>
  <c r="AK212" i="11"/>
  <c r="AT195" i="11"/>
  <c r="AK297" i="11"/>
  <c r="BD89" i="11"/>
  <c r="BD93" i="11" s="1"/>
  <c r="AT93" i="11"/>
  <c r="BD202" i="11"/>
  <c r="BB202" i="11" s="1"/>
  <c r="AU202" i="11"/>
  <c r="AT271" i="11"/>
  <c r="AK274" i="11"/>
  <c r="AS46" i="11"/>
  <c r="AS47" i="11" s="1"/>
  <c r="AJ47" i="11"/>
  <c r="AE95" i="10"/>
  <c r="AE174" i="10"/>
  <c r="AE192" i="10"/>
  <c r="AS235" i="11"/>
  <c r="BC235" i="11" s="1"/>
  <c r="AE65" i="10"/>
  <c r="AE209" i="10"/>
  <c r="AE90" i="10"/>
  <c r="AE19" i="10"/>
  <c r="AE13" i="10"/>
  <c r="AE143" i="10"/>
  <c r="AE186" i="10"/>
  <c r="AE28" i="10"/>
  <c r="BB177" i="11"/>
  <c r="BD17" i="11"/>
  <c r="AK117" i="11"/>
  <c r="BB81" i="11"/>
  <c r="AK290" i="11"/>
  <c r="AU198" i="11"/>
  <c r="BC215" i="11"/>
  <c r="BB215" i="11" s="1"/>
  <c r="AU215" i="11"/>
  <c r="BC258" i="11"/>
  <c r="BB221" i="11"/>
  <c r="BD128" i="11"/>
  <c r="BD130" i="11" s="1"/>
  <c r="AT130" i="11"/>
  <c r="BC271" i="11"/>
  <c r="AE194" i="10"/>
  <c r="AE259" i="10"/>
  <c r="AE261" i="10" s="1"/>
  <c r="AE210" i="10"/>
  <c r="AE199" i="10"/>
  <c r="AE64" i="10"/>
  <c r="AS107" i="11"/>
  <c r="AE273" i="10"/>
  <c r="AE58" i="10"/>
  <c r="AE256" i="10"/>
  <c r="AT27" i="11"/>
  <c r="AK30" i="11"/>
  <c r="AK47" i="11"/>
  <c r="AT45" i="11"/>
  <c r="AU45" i="11" s="1"/>
  <c r="BC120" i="11"/>
  <c r="AE224" i="10"/>
  <c r="AE216" i="10"/>
  <c r="AE236" i="10"/>
  <c r="AE121" i="10"/>
  <c r="AE184" i="10"/>
  <c r="AE158" i="10"/>
  <c r="AU33" i="11"/>
  <c r="AU158" i="11"/>
  <c r="BC53" i="11"/>
  <c r="BB53" i="11" s="1"/>
  <c r="AU53" i="11"/>
  <c r="BC173" i="11"/>
  <c r="BB173" i="11" s="1"/>
  <c r="AU173" i="11"/>
  <c r="BC22" i="11"/>
  <c r="BB22" i="11" s="1"/>
  <c r="AU22" i="11"/>
  <c r="BC207" i="11"/>
  <c r="BB207" i="11" s="1"/>
  <c r="AU207" i="11"/>
  <c r="BC8" i="11"/>
  <c r="BB8" i="11" s="1"/>
  <c r="AU8" i="11"/>
  <c r="BC179" i="11"/>
  <c r="AU179" i="11"/>
  <c r="AJ159" i="11"/>
  <c r="AE244" i="10"/>
  <c r="AS88" i="11"/>
  <c r="AE181" i="10"/>
  <c r="AE175" i="10"/>
  <c r="AE277" i="10"/>
  <c r="AE189" i="10"/>
  <c r="AE231" i="10"/>
  <c r="AE86" i="10"/>
  <c r="BC75" i="11"/>
  <c r="AU75" i="11"/>
  <c r="BC236" i="11"/>
  <c r="BB236" i="11" s="1"/>
  <c r="AU236" i="11"/>
  <c r="AT138" i="11"/>
  <c r="AK140" i="11"/>
  <c r="BC240" i="11"/>
  <c r="BB240" i="11" s="1"/>
  <c r="AU240" i="11"/>
  <c r="BB226" i="11"/>
  <c r="BC32" i="11"/>
  <c r="BB32" i="11" s="1"/>
  <c r="AU32" i="11"/>
  <c r="BC218" i="11"/>
  <c r="BB218" i="11" s="1"/>
  <c r="AU218" i="11"/>
  <c r="BC98" i="11"/>
  <c r="BB98" i="11" s="1"/>
  <c r="AU98" i="11"/>
  <c r="BB119" i="11"/>
  <c r="AS131" i="11"/>
  <c r="AJ133" i="11"/>
  <c r="AS265" i="11"/>
  <c r="AJ267" i="11"/>
  <c r="BC151" i="11"/>
  <c r="BB151" i="11" s="1"/>
  <c r="AU151" i="11"/>
  <c r="AE70" i="10"/>
  <c r="BC36" i="11"/>
  <c r="BB36" i="11" s="1"/>
  <c r="AU36" i="11"/>
  <c r="BC141" i="11"/>
  <c r="AU141" i="11"/>
  <c r="BC58" i="11"/>
  <c r="BB58" i="11" s="1"/>
  <c r="AU58" i="11"/>
  <c r="AB10" i="11"/>
  <c r="AZ69" i="11"/>
  <c r="AX48" i="11"/>
  <c r="AX51" i="11" s="1"/>
  <c r="AJ285" i="11"/>
  <c r="AX100" i="11"/>
  <c r="AV100" i="11" s="1"/>
  <c r="AJ294" i="11"/>
  <c r="AU228" i="11"/>
  <c r="AE134" i="10"/>
  <c r="AE113" i="10"/>
  <c r="AE197" i="10"/>
  <c r="AE265" i="10"/>
  <c r="AE81" i="10"/>
  <c r="BD100" i="11"/>
  <c r="AU100" i="11"/>
  <c r="AE80" i="10"/>
  <c r="BC225" i="11"/>
  <c r="BB225" i="11" s="1"/>
  <c r="AU225" i="11"/>
  <c r="BD24" i="11"/>
  <c r="AU24" i="11"/>
  <c r="BC222" i="11"/>
  <c r="BB222" i="11" s="1"/>
  <c r="AU222" i="11"/>
  <c r="AS38" i="11"/>
  <c r="AJ41" i="11"/>
  <c r="AE84" i="10"/>
  <c r="AU177" i="11"/>
  <c r="AE63" i="10"/>
  <c r="AE24" i="10"/>
  <c r="AE26" i="10" s="1"/>
  <c r="BC110" i="11"/>
  <c r="BB110" i="11" s="1"/>
  <c r="AU110" i="11"/>
  <c r="AE153" i="10"/>
  <c r="AS31" i="11"/>
  <c r="AJ34" i="11"/>
  <c r="BC105" i="11"/>
  <c r="BB105" i="11" s="1"/>
  <c r="AU105" i="11"/>
  <c r="AW64" i="11"/>
  <c r="AE64" i="11"/>
  <c r="AZ64" i="11" s="1"/>
  <c r="BD136" i="11"/>
  <c r="AU136" i="11"/>
  <c r="AC48" i="11"/>
  <c r="AX10" i="11"/>
  <c r="AT298" i="11"/>
  <c r="AV229" i="11"/>
  <c r="AV208" i="11"/>
  <c r="AJ59" i="11"/>
  <c r="AE42" i="10"/>
  <c r="AE44" i="10" s="1"/>
  <c r="AE52" i="10"/>
  <c r="AV72" i="11"/>
  <c r="AV70" i="11"/>
  <c r="AE49" i="10"/>
  <c r="AE168" i="10"/>
  <c r="AE268" i="10"/>
  <c r="AW43" i="11"/>
  <c r="AW44" i="11" s="1"/>
  <c r="X44" i="11"/>
  <c r="AE43" i="11"/>
  <c r="AE35" i="10"/>
  <c r="AE37" i="10" s="1"/>
  <c r="AE119" i="10"/>
  <c r="BC80" i="11"/>
  <c r="AU80" i="11"/>
  <c r="BC116" i="11"/>
  <c r="AU116" i="11"/>
  <c r="BC169" i="11"/>
  <c r="AE262" i="10"/>
  <c r="AE264" i="10" s="1"/>
  <c r="AW80" i="11"/>
  <c r="AW83" i="11" s="1"/>
  <c r="AE80" i="11"/>
  <c r="AZ80" i="11" s="1"/>
  <c r="BD123" i="11"/>
  <c r="AU123" i="11"/>
  <c r="AT235" i="11"/>
  <c r="AE67" i="10"/>
  <c r="AE69" i="10" s="1"/>
  <c r="AE103" i="10"/>
  <c r="AT61" i="11"/>
  <c r="AK62" i="11"/>
  <c r="AS227" i="11"/>
  <c r="AJ289" i="11"/>
  <c r="AJ227" i="11"/>
  <c r="AE18" i="10"/>
  <c r="AE160" i="10"/>
  <c r="AE255" i="10"/>
  <c r="AE188" i="10"/>
  <c r="AE239" i="10"/>
  <c r="AE206" i="10"/>
  <c r="BC28" i="11"/>
  <c r="AU28" i="11"/>
  <c r="BC103" i="11"/>
  <c r="AU103" i="11"/>
  <c r="BC56" i="11"/>
  <c r="AU56" i="11"/>
  <c r="BC91" i="11"/>
  <c r="AU91" i="11"/>
  <c r="BD182" i="11"/>
  <c r="BB182" i="11" s="1"/>
  <c r="AU182" i="11"/>
  <c r="BC220" i="11"/>
  <c r="AU220" i="11"/>
  <c r="AU266" i="11"/>
  <c r="AD245" i="11"/>
  <c r="AY245" i="11" s="1"/>
  <c r="AV13" i="11"/>
  <c r="AU113" i="11"/>
  <c r="AJ287" i="11"/>
  <c r="AJ112" i="11"/>
  <c r="AE60" i="10"/>
  <c r="AK187" i="11"/>
  <c r="AT137" i="11"/>
  <c r="AE31" i="10"/>
  <c r="AE34" i="10" s="1"/>
  <c r="AE11" i="10"/>
  <c r="AE73" i="10"/>
  <c r="AE21" i="10"/>
  <c r="AE7" i="10"/>
  <c r="AE251" i="10"/>
  <c r="BC193" i="11"/>
  <c r="BB193" i="11" s="1"/>
  <c r="AU193" i="11"/>
  <c r="BC273" i="11"/>
  <c r="AU273" i="11"/>
  <c r="BC183" i="11"/>
  <c r="BB183" i="11" s="1"/>
  <c r="AU183" i="11"/>
  <c r="BC211" i="11"/>
  <c r="BC145" i="11"/>
  <c r="BB145" i="11" s="1"/>
  <c r="AU145" i="11"/>
  <c r="BD257" i="11"/>
  <c r="BD85" i="11"/>
  <c r="BB85" i="11" s="1"/>
  <c r="AU85" i="11"/>
  <c r="BC163" i="11"/>
  <c r="BB163" i="11" s="1"/>
  <c r="AU163" i="11"/>
  <c r="AB127" i="11"/>
  <c r="AV73" i="11"/>
  <c r="AX121" i="11"/>
  <c r="AC121" i="11"/>
  <c r="AX64" i="11"/>
  <c r="AC229" i="11"/>
  <c r="AX154" i="11"/>
  <c r="AV154" i="11" s="1"/>
  <c r="AC154" i="11"/>
  <c r="AD296" i="11"/>
  <c r="AB20" i="11"/>
  <c r="AC123" i="11"/>
  <c r="AV218" i="11"/>
  <c r="X187" i="11"/>
  <c r="AX243" i="11"/>
  <c r="AV28" i="11"/>
  <c r="AC218" i="11"/>
  <c r="AW285" i="11"/>
  <c r="AX87" i="11"/>
  <c r="AV158" i="11"/>
  <c r="AW235" i="11"/>
  <c r="AW238" i="11" s="1"/>
  <c r="AD235" i="11"/>
  <c r="AE235" i="11"/>
  <c r="AW51" i="11"/>
  <c r="BC35" i="11"/>
  <c r="AS37" i="11"/>
  <c r="AU35" i="11"/>
  <c r="BC172" i="11"/>
  <c r="AS295" i="11"/>
  <c r="AU172" i="11"/>
  <c r="BC50" i="11"/>
  <c r="AU50" i="11"/>
  <c r="AV114" i="11"/>
  <c r="AX236" i="11"/>
  <c r="AZ50" i="11"/>
  <c r="AW138" i="11"/>
  <c r="AW140" i="11" s="1"/>
  <c r="AE138" i="11"/>
  <c r="AD138" i="11"/>
  <c r="X140" i="11"/>
  <c r="BC70" i="11"/>
  <c r="AS74" i="11"/>
  <c r="AU70" i="11"/>
  <c r="BC45" i="11"/>
  <c r="BC109" i="11"/>
  <c r="AU109" i="11"/>
  <c r="AW35" i="11"/>
  <c r="AW37" i="11" s="1"/>
  <c r="X37" i="11"/>
  <c r="AE35" i="11"/>
  <c r="AD35" i="11"/>
  <c r="AW109" i="11"/>
  <c r="AE109" i="11"/>
  <c r="AD109" i="11"/>
  <c r="AD51" i="11"/>
  <c r="AC109" i="11"/>
  <c r="AC236" i="11"/>
  <c r="BC48" i="11"/>
  <c r="AS51" i="11"/>
  <c r="AE71" i="11"/>
  <c r="X74" i="11"/>
  <c r="AW168" i="11"/>
  <c r="AE168" i="11"/>
  <c r="AC168" i="11"/>
  <c r="AD168" i="11"/>
  <c r="BC18" i="11"/>
  <c r="AU18" i="11"/>
  <c r="BC52" i="11"/>
  <c r="AS54" i="11"/>
  <c r="AD268" i="11"/>
  <c r="AW268" i="11"/>
  <c r="X270" i="11"/>
  <c r="AE268" i="11"/>
  <c r="X130" i="11"/>
  <c r="AD128" i="11"/>
  <c r="AW128" i="11"/>
  <c r="AW130" i="11" s="1"/>
  <c r="AE128" i="11"/>
  <c r="AW153" i="11"/>
  <c r="AW292" i="11" s="1"/>
  <c r="X292" i="11"/>
  <c r="AD153" i="11"/>
  <c r="AE153" i="11"/>
  <c r="AE159" i="11" s="1"/>
  <c r="AE21" i="11"/>
  <c r="AD21" i="11"/>
  <c r="AW21" i="11"/>
  <c r="X23" i="11"/>
  <c r="X54" i="11"/>
  <c r="AD52" i="11"/>
  <c r="AW52" i="11"/>
  <c r="AE52" i="11"/>
  <c r="BC255" i="11"/>
  <c r="AU255" i="11"/>
  <c r="AC9" i="11"/>
  <c r="AY50" i="11"/>
  <c r="AC153" i="11"/>
  <c r="AZ157" i="11"/>
  <c r="X238" i="11"/>
  <c r="AB246" i="11"/>
  <c r="AW7" i="11"/>
  <c r="AD7" i="11"/>
  <c r="AE7" i="11"/>
  <c r="AC7" i="11"/>
  <c r="X10" i="11"/>
  <c r="BC60" i="11"/>
  <c r="AU60" i="11"/>
  <c r="AW172" i="11"/>
  <c r="AD172" i="11"/>
  <c r="AE172" i="11"/>
  <c r="BC186" i="11"/>
  <c r="AU186" i="11"/>
  <c r="AS257" i="11"/>
  <c r="BC168" i="11"/>
  <c r="AU168" i="11"/>
  <c r="AV36" i="11"/>
  <c r="AV240" i="11"/>
  <c r="AW255" i="11"/>
  <c r="AW257" i="11" s="1"/>
  <c r="X257" i="11"/>
  <c r="AD255" i="11"/>
  <c r="AE255" i="11"/>
  <c r="AW186" i="11"/>
  <c r="AE186" i="11"/>
  <c r="AD186" i="11"/>
  <c r="AS270" i="11"/>
  <c r="BC9" i="11"/>
  <c r="AW18" i="11"/>
  <c r="AD18" i="11"/>
  <c r="X20" i="11"/>
  <c r="AE18" i="11"/>
  <c r="AW60" i="11"/>
  <c r="AW62" i="11" s="1"/>
  <c r="X62" i="11"/>
  <c r="AE60" i="11"/>
  <c r="AD60" i="11"/>
  <c r="AC138" i="11"/>
  <c r="BC7" i="11"/>
  <c r="AS10" i="11"/>
  <c r="AU7" i="11"/>
  <c r="AX115" i="11"/>
  <c r="AW115" i="11"/>
  <c r="AD115" i="11"/>
  <c r="AC115" i="11"/>
  <c r="X117" i="11"/>
  <c r="AE115" i="11"/>
  <c r="AB88" i="11"/>
  <c r="AC87" i="11"/>
  <c r="AW87" i="11"/>
  <c r="AD87" i="11"/>
  <c r="X88" i="11"/>
  <c r="AE87" i="11"/>
  <c r="AC37" i="11"/>
  <c r="AE69" i="11"/>
  <c r="AX242" i="11"/>
  <c r="AX14" i="11"/>
  <c r="AX37" i="11"/>
  <c r="AZ16" i="11"/>
  <c r="AZ271" i="11"/>
  <c r="AZ209" i="11"/>
  <c r="AY209" i="11"/>
  <c r="AY131" i="11"/>
  <c r="AZ266" i="11"/>
  <c r="AX219" i="11"/>
  <c r="AV214" i="11"/>
  <c r="AW146" i="11"/>
  <c r="AX74" i="11"/>
  <c r="AE242" i="11"/>
  <c r="AZ38" i="11"/>
  <c r="AW200" i="11"/>
  <c r="AV207" i="11"/>
  <c r="AW267" i="11"/>
  <c r="AX146" i="11"/>
  <c r="AY178" i="11"/>
  <c r="AZ143" i="11"/>
  <c r="AY16" i="11"/>
  <c r="AY157" i="11"/>
  <c r="AY67" i="11"/>
  <c r="AX261" i="11"/>
  <c r="AV259" i="11"/>
  <c r="AZ46" i="11"/>
  <c r="AV103" i="11"/>
  <c r="AZ33" i="11"/>
  <c r="AZ230" i="11"/>
  <c r="AZ275" i="11"/>
  <c r="AY104" i="11"/>
  <c r="AZ178" i="11"/>
  <c r="AY275" i="11"/>
  <c r="AV247" i="11"/>
  <c r="AX34" i="11"/>
  <c r="AW219" i="11"/>
  <c r="AX200" i="11"/>
  <c r="AV197" i="11"/>
  <c r="AV61" i="11"/>
  <c r="AZ237" i="11"/>
  <c r="AZ216" i="11"/>
  <c r="AY63" i="11"/>
  <c r="AY46" i="11"/>
  <c r="AE250" i="11"/>
  <c r="AZ249" i="11"/>
  <c r="AZ250" i="11" s="1"/>
  <c r="AZ198" i="11"/>
  <c r="AZ63" i="11"/>
  <c r="AZ258" i="11"/>
  <c r="AX196" i="11"/>
  <c r="AV189" i="11"/>
  <c r="AX257" i="11"/>
  <c r="AV84" i="11"/>
  <c r="AX140" i="11"/>
  <c r="AW242" i="11"/>
  <c r="AW250" i="11"/>
  <c r="AX20" i="11"/>
  <c r="AX127" i="11"/>
  <c r="P277" i="10"/>
  <c r="P276" i="10"/>
  <c r="P275" i="10"/>
  <c r="P273" i="10"/>
  <c r="P272" i="10"/>
  <c r="P271" i="10"/>
  <c r="P269" i="10"/>
  <c r="P268" i="10"/>
  <c r="P266" i="10"/>
  <c r="P265" i="10"/>
  <c r="P263" i="10"/>
  <c r="P262" i="10"/>
  <c r="P260" i="10"/>
  <c r="P259" i="10"/>
  <c r="P258" i="10"/>
  <c r="P256" i="10"/>
  <c r="P255" i="10"/>
  <c r="P253" i="10"/>
  <c r="P252" i="10"/>
  <c r="P251" i="10"/>
  <c r="P249" i="10"/>
  <c r="P248" i="10"/>
  <c r="P247" i="10"/>
  <c r="P245" i="10"/>
  <c r="P244" i="10"/>
  <c r="P243" i="10"/>
  <c r="P241" i="10"/>
  <c r="P240" i="10"/>
  <c r="P239" i="10"/>
  <c r="P237" i="10"/>
  <c r="P236" i="10"/>
  <c r="P235" i="10"/>
  <c r="P233" i="10"/>
  <c r="P232" i="10"/>
  <c r="P231" i="10"/>
  <c r="P230" i="10"/>
  <c r="P229" i="10"/>
  <c r="P228" i="10"/>
  <c r="P226" i="10"/>
  <c r="P225" i="10"/>
  <c r="P224" i="10"/>
  <c r="P223" i="10"/>
  <c r="P222" i="10"/>
  <c r="P221" i="10"/>
  <c r="P220" i="10"/>
  <c r="P218" i="10"/>
  <c r="P217" i="10"/>
  <c r="P216" i="10"/>
  <c r="P215" i="10"/>
  <c r="P214" i="10"/>
  <c r="P213" i="10"/>
  <c r="P211" i="10"/>
  <c r="P210" i="10"/>
  <c r="P209" i="10"/>
  <c r="P208" i="10"/>
  <c r="P207" i="10"/>
  <c r="P206" i="10"/>
  <c r="P204" i="10"/>
  <c r="P203" i="10"/>
  <c r="P202" i="10"/>
  <c r="P201" i="10"/>
  <c r="P199" i="10"/>
  <c r="P198" i="10"/>
  <c r="P197" i="10"/>
  <c r="P195" i="10"/>
  <c r="P194" i="10"/>
  <c r="P193" i="10"/>
  <c r="P192" i="10"/>
  <c r="P191" i="10"/>
  <c r="P190" i="10"/>
  <c r="P189" i="10"/>
  <c r="P188" i="10"/>
  <c r="P186" i="10"/>
  <c r="P185" i="10"/>
  <c r="P184" i="10"/>
  <c r="P183" i="10"/>
  <c r="P182" i="10"/>
  <c r="P181" i="10"/>
  <c r="P180" i="10"/>
  <c r="P179" i="10"/>
  <c r="P178" i="10"/>
  <c r="P177" i="10"/>
  <c r="P175" i="10"/>
  <c r="P174" i="10"/>
  <c r="P173" i="10"/>
  <c r="P172" i="10"/>
  <c r="P171" i="10"/>
  <c r="P170" i="10"/>
  <c r="P169" i="10"/>
  <c r="P168" i="10"/>
  <c r="P167" i="10"/>
  <c r="P166" i="10"/>
  <c r="P164" i="10"/>
  <c r="P163" i="10"/>
  <c r="P162" i="10"/>
  <c r="P161" i="10"/>
  <c r="P160" i="10"/>
  <c r="P158" i="10"/>
  <c r="P157" i="10"/>
  <c r="P156" i="10"/>
  <c r="P155" i="10"/>
  <c r="P154" i="10"/>
  <c r="P153" i="10"/>
  <c r="P151" i="10"/>
  <c r="P150" i="10"/>
  <c r="P149" i="10"/>
  <c r="P148" i="10"/>
  <c r="P147" i="10"/>
  <c r="P145" i="10"/>
  <c r="P144" i="10"/>
  <c r="P143" i="10"/>
  <c r="P142" i="10"/>
  <c r="P141" i="10"/>
  <c r="P139" i="10"/>
  <c r="P138" i="10"/>
  <c r="P136" i="10"/>
  <c r="P135" i="10"/>
  <c r="P134" i="10"/>
  <c r="P132" i="10"/>
  <c r="P131" i="10"/>
  <c r="P129" i="10"/>
  <c r="P128" i="10"/>
  <c r="P126" i="10"/>
  <c r="P125" i="10"/>
  <c r="P124" i="10"/>
  <c r="P123" i="10"/>
  <c r="P121" i="10"/>
  <c r="P120" i="10"/>
  <c r="P119" i="10"/>
  <c r="P118" i="10"/>
  <c r="P116" i="10"/>
  <c r="P115" i="10"/>
  <c r="P114" i="10"/>
  <c r="P113" i="10"/>
  <c r="P111" i="10"/>
  <c r="P110" i="10"/>
  <c r="P109" i="10"/>
  <c r="P108" i="10"/>
  <c r="P106" i="10"/>
  <c r="P105" i="10"/>
  <c r="P104" i="10"/>
  <c r="P103" i="10"/>
  <c r="P101" i="10"/>
  <c r="P100" i="10"/>
  <c r="P99" i="10"/>
  <c r="P98" i="10"/>
  <c r="P97" i="10"/>
  <c r="P96" i="10"/>
  <c r="P95" i="10"/>
  <c r="P94" i="10"/>
  <c r="P92" i="10"/>
  <c r="P91" i="10"/>
  <c r="P90" i="10"/>
  <c r="P89" i="10"/>
  <c r="P87" i="10"/>
  <c r="P86" i="10"/>
  <c r="P85" i="10"/>
  <c r="P84" i="10"/>
  <c r="P82" i="10"/>
  <c r="P81" i="10"/>
  <c r="P80" i="10"/>
  <c r="P78" i="10"/>
  <c r="P77" i="10"/>
  <c r="P76" i="10"/>
  <c r="P75" i="10"/>
  <c r="P73" i="10"/>
  <c r="P72" i="10"/>
  <c r="P71" i="10"/>
  <c r="P70" i="10"/>
  <c r="P68" i="10"/>
  <c r="P67" i="10"/>
  <c r="P65" i="10"/>
  <c r="P64" i="10"/>
  <c r="P63" i="10"/>
  <c r="P61" i="10"/>
  <c r="P60" i="10"/>
  <c r="P58" i="10"/>
  <c r="P57" i="10"/>
  <c r="P56" i="10"/>
  <c r="P55" i="10"/>
  <c r="P53" i="10"/>
  <c r="P52" i="10"/>
  <c r="P50" i="10"/>
  <c r="P49" i="10"/>
  <c r="P48" i="10"/>
  <c r="P46" i="10"/>
  <c r="P45" i="10"/>
  <c r="P43" i="10"/>
  <c r="P42" i="10"/>
  <c r="P40" i="10"/>
  <c r="P39" i="10"/>
  <c r="P38" i="10"/>
  <c r="P36" i="10"/>
  <c r="P35" i="10"/>
  <c r="P33" i="10"/>
  <c r="P32" i="10"/>
  <c r="P31" i="10"/>
  <c r="P29" i="10"/>
  <c r="P28" i="10"/>
  <c r="P27" i="10"/>
  <c r="P25" i="10"/>
  <c r="P24" i="10"/>
  <c r="P22" i="10"/>
  <c r="P21" i="10"/>
  <c r="P19" i="10"/>
  <c r="P18" i="10"/>
  <c r="P16" i="10"/>
  <c r="P15" i="10"/>
  <c r="P13" i="10"/>
  <c r="P12" i="10"/>
  <c r="P11" i="10"/>
  <c r="P9" i="10"/>
  <c r="P8" i="10"/>
  <c r="I277" i="10"/>
  <c r="I276" i="10"/>
  <c r="I275" i="10"/>
  <c r="I273" i="10"/>
  <c r="I272" i="10"/>
  <c r="I271" i="10"/>
  <c r="I269" i="10"/>
  <c r="I268" i="10"/>
  <c r="I266" i="10"/>
  <c r="I265" i="10"/>
  <c r="I263" i="10"/>
  <c r="I262" i="10"/>
  <c r="I260" i="10"/>
  <c r="I259" i="10"/>
  <c r="I258" i="10"/>
  <c r="I256" i="10"/>
  <c r="I255" i="10"/>
  <c r="I253" i="10"/>
  <c r="I252" i="10"/>
  <c r="I251" i="10"/>
  <c r="I249" i="10"/>
  <c r="I248" i="10"/>
  <c r="I247" i="10"/>
  <c r="I245" i="10"/>
  <c r="I244" i="10"/>
  <c r="I243" i="10"/>
  <c r="I241" i="10"/>
  <c r="I240" i="10"/>
  <c r="I239" i="10"/>
  <c r="I237" i="10"/>
  <c r="I236" i="10"/>
  <c r="I235" i="10"/>
  <c r="I233" i="10"/>
  <c r="I232" i="10"/>
  <c r="I231" i="10"/>
  <c r="I230" i="10"/>
  <c r="I229" i="10"/>
  <c r="I228" i="10"/>
  <c r="I226" i="10"/>
  <c r="I225" i="10"/>
  <c r="I224" i="10"/>
  <c r="I223" i="10"/>
  <c r="I222" i="10"/>
  <c r="I221" i="10"/>
  <c r="I220" i="10"/>
  <c r="I218" i="10"/>
  <c r="I217" i="10"/>
  <c r="I216" i="10"/>
  <c r="I215" i="10"/>
  <c r="I214" i="10"/>
  <c r="I213" i="10"/>
  <c r="I211" i="10"/>
  <c r="I210" i="10"/>
  <c r="I209" i="10"/>
  <c r="I208" i="10"/>
  <c r="I207" i="10"/>
  <c r="I206" i="10"/>
  <c r="I204" i="10"/>
  <c r="I203" i="10"/>
  <c r="I202" i="10"/>
  <c r="I201" i="10"/>
  <c r="I199" i="10"/>
  <c r="I198" i="10"/>
  <c r="I197" i="10"/>
  <c r="I195" i="10"/>
  <c r="I194" i="10"/>
  <c r="I193" i="10"/>
  <c r="I192" i="10"/>
  <c r="I191" i="10"/>
  <c r="I190" i="10"/>
  <c r="I189" i="10"/>
  <c r="I188" i="10"/>
  <c r="I186" i="10"/>
  <c r="I185" i="10"/>
  <c r="I184" i="10"/>
  <c r="I183" i="10"/>
  <c r="I182" i="10"/>
  <c r="I181" i="10"/>
  <c r="I180" i="10"/>
  <c r="I179" i="10"/>
  <c r="I178" i="10"/>
  <c r="I177" i="10"/>
  <c r="I175" i="10"/>
  <c r="I174" i="10"/>
  <c r="I173" i="10"/>
  <c r="I172" i="10"/>
  <c r="I171" i="10"/>
  <c r="I170" i="10"/>
  <c r="I169" i="10"/>
  <c r="I168" i="10"/>
  <c r="I167" i="10"/>
  <c r="I166" i="10"/>
  <c r="I164" i="10"/>
  <c r="I163" i="10"/>
  <c r="I162" i="10"/>
  <c r="I161" i="10"/>
  <c r="I160" i="10"/>
  <c r="I158" i="10"/>
  <c r="I157" i="10"/>
  <c r="I156" i="10"/>
  <c r="I155" i="10"/>
  <c r="I154" i="10"/>
  <c r="I153" i="10"/>
  <c r="I151" i="10"/>
  <c r="I150" i="10"/>
  <c r="I149" i="10"/>
  <c r="I148" i="10"/>
  <c r="I147" i="10"/>
  <c r="I145" i="10"/>
  <c r="I144" i="10"/>
  <c r="I143" i="10"/>
  <c r="I142" i="10"/>
  <c r="I141" i="10"/>
  <c r="I139" i="10"/>
  <c r="I138" i="10"/>
  <c r="I136" i="10"/>
  <c r="I135" i="10"/>
  <c r="I134" i="10"/>
  <c r="I132" i="10"/>
  <c r="I131" i="10"/>
  <c r="I129" i="10"/>
  <c r="I128" i="10"/>
  <c r="I126" i="10"/>
  <c r="I125" i="10"/>
  <c r="I124" i="10"/>
  <c r="I123" i="10"/>
  <c r="I121" i="10"/>
  <c r="I120" i="10"/>
  <c r="I119" i="10"/>
  <c r="I118" i="10"/>
  <c r="I116" i="10"/>
  <c r="I115" i="10"/>
  <c r="I114" i="10"/>
  <c r="I113" i="10"/>
  <c r="I111" i="10"/>
  <c r="I110" i="10"/>
  <c r="I109" i="10"/>
  <c r="I108" i="10"/>
  <c r="I106" i="10"/>
  <c r="I105" i="10"/>
  <c r="I104" i="10"/>
  <c r="I103" i="10"/>
  <c r="I101" i="10"/>
  <c r="I100" i="10"/>
  <c r="I99" i="10"/>
  <c r="I98" i="10"/>
  <c r="I97" i="10"/>
  <c r="I96" i="10"/>
  <c r="I95" i="10"/>
  <c r="I94" i="10"/>
  <c r="I92" i="10"/>
  <c r="I91" i="10"/>
  <c r="I90" i="10"/>
  <c r="I89" i="10"/>
  <c r="I87" i="10"/>
  <c r="I86" i="10"/>
  <c r="I85" i="10"/>
  <c r="I84" i="10"/>
  <c r="I82" i="10"/>
  <c r="I81" i="10"/>
  <c r="I80" i="10"/>
  <c r="I78" i="10"/>
  <c r="I77" i="10"/>
  <c r="I76" i="10"/>
  <c r="I75" i="10"/>
  <c r="I73" i="10"/>
  <c r="I72" i="10"/>
  <c r="I71" i="10"/>
  <c r="I70" i="10"/>
  <c r="I68" i="10"/>
  <c r="I67" i="10"/>
  <c r="I65" i="10"/>
  <c r="I64" i="10"/>
  <c r="I63" i="10"/>
  <c r="I61" i="10"/>
  <c r="I60" i="10"/>
  <c r="I58" i="10"/>
  <c r="I57" i="10"/>
  <c r="I56" i="10"/>
  <c r="I55" i="10"/>
  <c r="I53" i="10"/>
  <c r="I52" i="10"/>
  <c r="I50" i="10"/>
  <c r="I49" i="10"/>
  <c r="I48" i="10"/>
  <c r="I46" i="10"/>
  <c r="I45" i="10"/>
  <c r="I43" i="10"/>
  <c r="I42" i="10"/>
  <c r="I40" i="10"/>
  <c r="I39" i="10"/>
  <c r="I38" i="10"/>
  <c r="I36" i="10"/>
  <c r="I35" i="10"/>
  <c r="I33" i="10"/>
  <c r="I32" i="10"/>
  <c r="I31" i="10"/>
  <c r="I29" i="10"/>
  <c r="I28" i="10"/>
  <c r="I27" i="10"/>
  <c r="I25" i="10"/>
  <c r="I24" i="10"/>
  <c r="I22" i="10"/>
  <c r="I21" i="10"/>
  <c r="I19" i="10"/>
  <c r="I18" i="10"/>
  <c r="I16" i="10"/>
  <c r="I15" i="10"/>
  <c r="I13" i="10"/>
  <c r="I12" i="10"/>
  <c r="I11" i="10"/>
  <c r="I9" i="10"/>
  <c r="I8" i="10"/>
  <c r="P7" i="10"/>
  <c r="I7" i="10"/>
  <c r="AV124" i="11" l="1"/>
  <c r="AD47" i="11"/>
  <c r="AC200" i="11"/>
  <c r="AV182" i="11"/>
  <c r="AE296" i="11"/>
  <c r="AY242" i="11"/>
  <c r="AV139" i="11"/>
  <c r="AC60" i="11"/>
  <c r="AC62" i="11" s="1"/>
  <c r="AV81" i="11"/>
  <c r="AV180" i="11"/>
  <c r="AV25" i="11"/>
  <c r="AV194" i="11"/>
  <c r="AC204" i="11"/>
  <c r="AD242" i="11"/>
  <c r="AV232" i="11"/>
  <c r="AB62" i="11"/>
  <c r="AC51" i="11"/>
  <c r="AV151" i="11"/>
  <c r="AC47" i="11"/>
  <c r="AE51" i="11"/>
  <c r="AV76" i="11"/>
  <c r="AV177" i="11"/>
  <c r="AZ47" i="11"/>
  <c r="AV269" i="11"/>
  <c r="AZ131" i="11"/>
  <c r="AZ133" i="11" s="1"/>
  <c r="AB69" i="11"/>
  <c r="BC268" i="11"/>
  <c r="AV22" i="11"/>
  <c r="AV156" i="11"/>
  <c r="AC140" i="11"/>
  <c r="AE285" i="11"/>
  <c r="AU29" i="11"/>
  <c r="AJ298" i="11"/>
  <c r="AC67" i="11"/>
  <c r="AC69" i="11" s="1"/>
  <c r="X284" i="11"/>
  <c r="AV203" i="11"/>
  <c r="AV106" i="11"/>
  <c r="AT278" i="11"/>
  <c r="AE267" i="10"/>
  <c r="AK293" i="11"/>
  <c r="AT133" i="11"/>
  <c r="AB47" i="11"/>
  <c r="AW108" i="11"/>
  <c r="AW284" i="11" s="1"/>
  <c r="AS94" i="11"/>
  <c r="AS290" i="11" s="1"/>
  <c r="AK287" i="11"/>
  <c r="AD108" i="11"/>
  <c r="AY108" i="11" s="1"/>
  <c r="AY284" i="11" s="1"/>
  <c r="AV132" i="11"/>
  <c r="AE79" i="11"/>
  <c r="AS112" i="11"/>
  <c r="AK261" i="11"/>
  <c r="X112" i="11"/>
  <c r="BC29" i="11"/>
  <c r="BB29" i="11" s="1"/>
  <c r="AE219" i="10"/>
  <c r="BC108" i="11"/>
  <c r="BC284" i="11" s="1"/>
  <c r="AJ102" i="11"/>
  <c r="AE93" i="10"/>
  <c r="AE112" i="10"/>
  <c r="AK234" i="11"/>
  <c r="AE79" i="10"/>
  <c r="AK295" i="11"/>
  <c r="AV173" i="11"/>
  <c r="AV99" i="11"/>
  <c r="AV221" i="11"/>
  <c r="AV149" i="11"/>
  <c r="AZ219" i="11"/>
  <c r="AC79" i="11"/>
  <c r="AV96" i="11"/>
  <c r="AX93" i="11"/>
  <c r="AZ278" i="11"/>
  <c r="AE278" i="11"/>
  <c r="AC246" i="11"/>
  <c r="AU211" i="11"/>
  <c r="AV27" i="11"/>
  <c r="AZ122" i="11"/>
  <c r="BC153" i="11"/>
  <c r="BB153" i="11" s="1"/>
  <c r="AV120" i="11"/>
  <c r="BD270" i="11"/>
  <c r="AE47" i="11"/>
  <c r="AE274" i="11"/>
  <c r="AW20" i="11"/>
  <c r="AD159" i="11"/>
  <c r="AV184" i="11"/>
  <c r="AT270" i="11"/>
  <c r="AS285" i="11"/>
  <c r="AC257" i="11"/>
  <c r="AZ30" i="11"/>
  <c r="AV155" i="11"/>
  <c r="BC67" i="11"/>
  <c r="BC69" i="11" s="1"/>
  <c r="AV253" i="11"/>
  <c r="AV121" i="11"/>
  <c r="BC137" i="11"/>
  <c r="AU99" i="11"/>
  <c r="AX45" i="11"/>
  <c r="AX47" i="11" s="1"/>
  <c r="AT234" i="11"/>
  <c r="AX107" i="11"/>
  <c r="AB66" i="11"/>
  <c r="AW79" i="11"/>
  <c r="AU230" i="11"/>
  <c r="AV19" i="11"/>
  <c r="AE30" i="11"/>
  <c r="AE122" i="11"/>
  <c r="AU269" i="11"/>
  <c r="AU270" i="11" s="1"/>
  <c r="AD261" i="11"/>
  <c r="AV68" i="11"/>
  <c r="AC274" i="11"/>
  <c r="AV57" i="11"/>
  <c r="AV190" i="11"/>
  <c r="AY69" i="11"/>
  <c r="BD108" i="11"/>
  <c r="AT284" i="11"/>
  <c r="AV185" i="11"/>
  <c r="X26" i="11"/>
  <c r="AZ108" i="11"/>
  <c r="AZ284" i="11" s="1"/>
  <c r="AE284" i="11"/>
  <c r="AK294" i="11"/>
  <c r="AT165" i="11"/>
  <c r="AV42" i="11"/>
  <c r="AE246" i="11"/>
  <c r="AW24" i="11"/>
  <c r="AW26" i="11" s="1"/>
  <c r="AK289" i="11"/>
  <c r="AT51" i="11"/>
  <c r="AK165" i="11"/>
  <c r="AV95" i="11"/>
  <c r="AV272" i="11"/>
  <c r="AV273" i="11"/>
  <c r="AV91" i="11"/>
  <c r="AV110" i="11"/>
  <c r="AY227" i="11"/>
  <c r="AZ78" i="11"/>
  <c r="AZ79" i="11" s="1"/>
  <c r="W280" i="10"/>
  <c r="AY122" i="11"/>
  <c r="AK44" i="11"/>
  <c r="AY93" i="11"/>
  <c r="AY45" i="11"/>
  <c r="AW54" i="11"/>
  <c r="AD24" i="11"/>
  <c r="AY24" i="11" s="1"/>
  <c r="AB296" i="11"/>
  <c r="AE41" i="10"/>
  <c r="AY44" i="11"/>
  <c r="AV53" i="11"/>
  <c r="AX175" i="11"/>
  <c r="AV175" i="11" s="1"/>
  <c r="AW69" i="11"/>
  <c r="AE24" i="11"/>
  <c r="AZ24" i="11" s="1"/>
  <c r="AZ26" i="11" s="1"/>
  <c r="AB94" i="11"/>
  <c r="AX94" i="11" s="1"/>
  <c r="AU92" i="11"/>
  <c r="AS219" i="11"/>
  <c r="AV236" i="11"/>
  <c r="AE238" i="11"/>
  <c r="AX88" i="11"/>
  <c r="X290" i="11"/>
  <c r="AV113" i="11"/>
  <c r="AX205" i="11"/>
  <c r="AD146" i="11"/>
  <c r="AU213" i="11"/>
  <c r="AJ299" i="11"/>
  <c r="AJ93" i="11"/>
  <c r="AE30" i="10"/>
  <c r="AD30" i="11"/>
  <c r="AY258" i="11"/>
  <c r="AY261" i="11" s="1"/>
  <c r="AU153" i="11"/>
  <c r="AS299" i="11"/>
  <c r="AW261" i="11"/>
  <c r="X287" i="11"/>
  <c r="AV222" i="11"/>
  <c r="AE23" i="10"/>
  <c r="AX231" i="11"/>
  <c r="AE219" i="11"/>
  <c r="AD200" i="11"/>
  <c r="AZ267" i="11"/>
  <c r="AU257" i="11"/>
  <c r="AD274" i="11"/>
  <c r="AB287" i="11"/>
  <c r="AC231" i="11"/>
  <c r="AV162" i="11"/>
  <c r="AV170" i="11"/>
  <c r="AV256" i="11"/>
  <c r="AV98" i="11"/>
  <c r="AE267" i="11"/>
  <c r="AZ146" i="11"/>
  <c r="AE146" i="11"/>
  <c r="AE187" i="11"/>
  <c r="AZ59" i="11"/>
  <c r="AX274" i="11"/>
  <c r="AE59" i="11"/>
  <c r="AD219" i="11"/>
  <c r="AV215" i="11"/>
  <c r="AV11" i="11"/>
  <c r="AB294" i="11"/>
  <c r="AV199" i="11"/>
  <c r="AC146" i="11"/>
  <c r="AU26" i="11"/>
  <c r="AY146" i="11"/>
  <c r="AU231" i="11"/>
  <c r="AS238" i="11"/>
  <c r="AV77" i="11"/>
  <c r="AS297" i="11"/>
  <c r="AD69" i="11"/>
  <c r="AD227" i="11"/>
  <c r="AD79" i="11"/>
  <c r="BC148" i="11"/>
  <c r="BB148" i="11" s="1"/>
  <c r="AY196" i="11"/>
  <c r="AB54" i="11"/>
  <c r="AV193" i="11"/>
  <c r="AY278" i="11"/>
  <c r="AD196" i="11"/>
  <c r="AD187" i="11"/>
  <c r="AD285" i="11"/>
  <c r="AW94" i="11"/>
  <c r="AW102" i="11" s="1"/>
  <c r="AX75" i="11"/>
  <c r="AX79" i="11" s="1"/>
  <c r="AT112" i="11"/>
  <c r="AD267" i="11"/>
  <c r="AE246" i="10"/>
  <c r="AE227" i="10"/>
  <c r="AE274" i="10"/>
  <c r="AX44" i="11"/>
  <c r="AB176" i="11"/>
  <c r="AB79" i="11"/>
  <c r="AV163" i="11"/>
  <c r="AD278" i="11"/>
  <c r="AW165" i="11"/>
  <c r="AD74" i="11"/>
  <c r="AD133" i="11"/>
  <c r="AC219" i="11"/>
  <c r="AE93" i="11"/>
  <c r="AU43" i="11"/>
  <c r="AU44" i="11" s="1"/>
  <c r="AE59" i="10"/>
  <c r="AE205" i="10"/>
  <c r="AD44" i="11"/>
  <c r="AE200" i="11"/>
  <c r="AY285" i="11"/>
  <c r="AV265" i="11"/>
  <c r="AD93" i="11"/>
  <c r="AY246" i="11"/>
  <c r="AU107" i="11"/>
  <c r="AT44" i="11"/>
  <c r="BB43" i="11"/>
  <c r="AE270" i="10"/>
  <c r="AE238" i="10"/>
  <c r="AE133" i="10"/>
  <c r="AE278" i="10"/>
  <c r="AE234" i="10"/>
  <c r="AY271" i="11"/>
  <c r="AY274" i="11" s="1"/>
  <c r="AC43" i="11"/>
  <c r="AC44" i="11" s="1"/>
  <c r="AE299" i="11"/>
  <c r="AE94" i="11"/>
  <c r="AZ94" i="11" s="1"/>
  <c r="AZ102" i="11" s="1"/>
  <c r="AC53" i="11"/>
  <c r="AC54" i="11" s="1"/>
  <c r="AV86" i="11"/>
  <c r="AC270" i="11"/>
  <c r="AZ200" i="11"/>
  <c r="AD238" i="11"/>
  <c r="Q102" i="11"/>
  <c r="Q290" i="11"/>
  <c r="Z290" i="11"/>
  <c r="AV211" i="11"/>
  <c r="AV192" i="11"/>
  <c r="AC118" i="11"/>
  <c r="AC122" i="11" s="1"/>
  <c r="AX118" i="11"/>
  <c r="AV118" i="11" s="1"/>
  <c r="AX226" i="11"/>
  <c r="AC226" i="11"/>
  <c r="AC227" i="11" s="1"/>
  <c r="AB227" i="11"/>
  <c r="AZ161" i="11"/>
  <c r="AZ165" i="11" s="1"/>
  <c r="AE165" i="11"/>
  <c r="AB122" i="11"/>
  <c r="AB187" i="11"/>
  <c r="AX181" i="11"/>
  <c r="AV181" i="11" s="1"/>
  <c r="AC181" i="11"/>
  <c r="AX21" i="11"/>
  <c r="AB23" i="11"/>
  <c r="AB289" i="11"/>
  <c r="AC21" i="11"/>
  <c r="AC23" i="11" s="1"/>
  <c r="AZ260" i="11"/>
  <c r="AV260" i="11" s="1"/>
  <c r="AE261" i="11"/>
  <c r="AY160" i="11"/>
  <c r="AY165" i="11" s="1"/>
  <c r="AD165" i="11"/>
  <c r="AZ224" i="11"/>
  <c r="AE227" i="11"/>
  <c r="AY58" i="11"/>
  <c r="AY59" i="11" s="1"/>
  <c r="AD59" i="11"/>
  <c r="AW171" i="11"/>
  <c r="AW176" i="11" s="1"/>
  <c r="AD171" i="11"/>
  <c r="AY171" i="11" s="1"/>
  <c r="AE171" i="11"/>
  <c r="AZ171" i="11" s="1"/>
  <c r="AC171" i="11"/>
  <c r="X294" i="11"/>
  <c r="X176" i="11"/>
  <c r="BD169" i="11"/>
  <c r="AT287" i="11"/>
  <c r="AX268" i="11"/>
  <c r="AX270" i="11" s="1"/>
  <c r="AB270" i="11"/>
  <c r="AB297" i="11"/>
  <c r="AD31" i="11"/>
  <c r="AW31" i="11"/>
  <c r="AE31" i="11"/>
  <c r="X34" i="11"/>
  <c r="AC31" i="11"/>
  <c r="AC34" i="11" s="1"/>
  <c r="AW122" i="11"/>
  <c r="AV119" i="11"/>
  <c r="AE102" i="10"/>
  <c r="BC157" i="11"/>
  <c r="BB157" i="11" s="1"/>
  <c r="BB296" i="11" s="1"/>
  <c r="AU157" i="11"/>
  <c r="AU296" i="11" s="1"/>
  <c r="AS296" i="11"/>
  <c r="AS159" i="11"/>
  <c r="X289" i="11"/>
  <c r="AD66" i="11"/>
  <c r="AZ196" i="11"/>
  <c r="AE66" i="10"/>
  <c r="AE117" i="10"/>
  <c r="AX248" i="11"/>
  <c r="AX293" i="11" s="1"/>
  <c r="AB250" i="11"/>
  <c r="AC248" i="11"/>
  <c r="AC250" i="11" s="1"/>
  <c r="AD12" i="11"/>
  <c r="AW12" i="11"/>
  <c r="AW14" i="11" s="1"/>
  <c r="AE12" i="11"/>
  <c r="AC12" i="11"/>
  <c r="AC14" i="11" s="1"/>
  <c r="X14" i="11"/>
  <c r="AX56" i="11"/>
  <c r="AB59" i="11"/>
  <c r="AC56" i="11"/>
  <c r="AX97" i="11"/>
  <c r="AV97" i="11" s="1"/>
  <c r="AC97" i="11"/>
  <c r="AC134" i="11"/>
  <c r="AB137" i="11"/>
  <c r="AX134" i="11"/>
  <c r="AE196" i="11"/>
  <c r="AD250" i="11"/>
  <c r="AD299" i="11"/>
  <c r="AD122" i="11"/>
  <c r="BB169" i="11"/>
  <c r="AE51" i="10"/>
  <c r="BD11" i="11"/>
  <c r="BD14" i="11" s="1"/>
  <c r="BD219" i="11"/>
  <c r="AV89" i="11"/>
  <c r="AT41" i="11"/>
  <c r="AX29" i="11"/>
  <c r="AX30" i="11" s="1"/>
  <c r="AC29" i="11"/>
  <c r="AC30" i="11" s="1"/>
  <c r="AB30" i="11"/>
  <c r="X205" i="11"/>
  <c r="AC202" i="11"/>
  <c r="AD202" i="11"/>
  <c r="AW202" i="11"/>
  <c r="AW205" i="11" s="1"/>
  <c r="AE202" i="11"/>
  <c r="AX63" i="11"/>
  <c r="AV63" i="11" s="1"/>
  <c r="AC63" i="11"/>
  <c r="AX276" i="11"/>
  <c r="AC276" i="11"/>
  <c r="AC278" i="11" s="1"/>
  <c r="AB278" i="11"/>
  <c r="AX262" i="11"/>
  <c r="AX264" i="11" s="1"/>
  <c r="AB264" i="11"/>
  <c r="AE196" i="10"/>
  <c r="AB165" i="11"/>
  <c r="AC160" i="11"/>
  <c r="AC165" i="11" s="1"/>
  <c r="AX160" i="11"/>
  <c r="AX174" i="11"/>
  <c r="AV174" i="11" s="1"/>
  <c r="AC174" i="11"/>
  <c r="AX58" i="11"/>
  <c r="AX298" i="11" s="1"/>
  <c r="AC58" i="11"/>
  <c r="AY250" i="11"/>
  <c r="AW299" i="11"/>
  <c r="AE254" i="10"/>
  <c r="AU108" i="11"/>
  <c r="AD94" i="11"/>
  <c r="AY94" i="11" s="1"/>
  <c r="AY102" i="11" s="1"/>
  <c r="AB295" i="11"/>
  <c r="AE137" i="10"/>
  <c r="AE187" i="10"/>
  <c r="AU54" i="11"/>
  <c r="AU11" i="11"/>
  <c r="AU14" i="11" s="1"/>
  <c r="AC116" i="11"/>
  <c r="AX116" i="11"/>
  <c r="AV116" i="11" s="1"/>
  <c r="AE15" i="11"/>
  <c r="AW15" i="11"/>
  <c r="AW17" i="11" s="1"/>
  <c r="AD15" i="11"/>
  <c r="AC15" i="11"/>
  <c r="AC17" i="11" s="1"/>
  <c r="X17" i="11"/>
  <c r="AW105" i="11"/>
  <c r="AE105" i="11"/>
  <c r="X107" i="11"/>
  <c r="AD105" i="11"/>
  <c r="AC105" i="11"/>
  <c r="AC107" i="11" s="1"/>
  <c r="AW40" i="11"/>
  <c r="AE40" i="11"/>
  <c r="AC40" i="11"/>
  <c r="AC41" i="11" s="1"/>
  <c r="AD40" i="11"/>
  <c r="X41" i="11"/>
  <c r="AB299" i="11"/>
  <c r="AX65" i="11"/>
  <c r="AX299" i="11" s="1"/>
  <c r="AC65" i="11"/>
  <c r="AC299" i="11" s="1"/>
  <c r="AX237" i="11"/>
  <c r="AV237" i="11" s="1"/>
  <c r="AC237" i="11"/>
  <c r="AC238" i="11" s="1"/>
  <c r="AW136" i="11"/>
  <c r="X137" i="11"/>
  <c r="AD136" i="11"/>
  <c r="AY136" i="11" s="1"/>
  <c r="AY137" i="11" s="1"/>
  <c r="AC136" i="11"/>
  <c r="AE136" i="11"/>
  <c r="AW210" i="11"/>
  <c r="AW295" i="11" s="1"/>
  <c r="AE210" i="11"/>
  <c r="AE295" i="11" s="1"/>
  <c r="AD210" i="11"/>
  <c r="AD295" i="11" s="1"/>
  <c r="X212" i="11"/>
  <c r="AC210" i="11"/>
  <c r="AC212" i="11" s="1"/>
  <c r="AC183" i="11"/>
  <c r="AX183" i="11"/>
  <c r="AV183" i="11" s="1"/>
  <c r="AX80" i="11"/>
  <c r="AX83" i="11" s="1"/>
  <c r="AC80" i="11"/>
  <c r="AC83" i="11" s="1"/>
  <c r="AB83" i="11"/>
  <c r="BC19" i="11"/>
  <c r="BB19" i="11" s="1"/>
  <c r="AU19" i="11"/>
  <c r="AU20" i="11" s="1"/>
  <c r="AE251" i="11"/>
  <c r="AE293" i="11" s="1"/>
  <c r="AW251" i="11"/>
  <c r="AW254" i="11" s="1"/>
  <c r="X254" i="11"/>
  <c r="AD251" i="11"/>
  <c r="AC251" i="11"/>
  <c r="AC254" i="11" s="1"/>
  <c r="AC169" i="11"/>
  <c r="AX169" i="11"/>
  <c r="AV169" i="11" s="1"/>
  <c r="AW196" i="11"/>
  <c r="AU235" i="11"/>
  <c r="AU238" i="11" s="1"/>
  <c r="AU48" i="11"/>
  <c r="AU51" i="11" s="1"/>
  <c r="AB44" i="11"/>
  <c r="AU37" i="11"/>
  <c r="AE62" i="10"/>
  <c r="AE242" i="10"/>
  <c r="AE165" i="10"/>
  <c r="AE107" i="10"/>
  <c r="AE146" i="10"/>
  <c r="AW228" i="11"/>
  <c r="AD228" i="11"/>
  <c r="X234" i="11"/>
  <c r="AC228" i="11"/>
  <c r="AE228" i="11"/>
  <c r="AX108" i="11"/>
  <c r="AX284" i="11" s="1"/>
  <c r="AC108" i="11"/>
  <c r="AB112" i="11"/>
  <c r="AB285" i="11"/>
  <c r="AW262" i="11"/>
  <c r="AW264" i="11" s="1"/>
  <c r="AD262" i="11"/>
  <c r="AD297" i="11" s="1"/>
  <c r="AE262" i="11"/>
  <c r="AC262" i="11"/>
  <c r="AC264" i="11" s="1"/>
  <c r="X264" i="11"/>
  <c r="AW125" i="11"/>
  <c r="AE125" i="11"/>
  <c r="AC125" i="11"/>
  <c r="AC127" i="11" s="1"/>
  <c r="X127" i="11"/>
  <c r="AD125" i="11"/>
  <c r="BC40" i="11"/>
  <c r="BB40" i="11" s="1"/>
  <c r="BD234" i="11"/>
  <c r="AC196" i="11"/>
  <c r="AS41" i="11"/>
  <c r="AS23" i="11"/>
  <c r="AV48" i="11"/>
  <c r="AU74" i="11"/>
  <c r="AT285" i="11"/>
  <c r="AU148" i="11"/>
  <c r="AZ66" i="11"/>
  <c r="AS62" i="11"/>
  <c r="BD117" i="11"/>
  <c r="AT10" i="11"/>
  <c r="AU200" i="11"/>
  <c r="AZ83" i="11"/>
  <c r="AV50" i="11"/>
  <c r="AE176" i="10"/>
  <c r="BD74" i="11"/>
  <c r="AU9" i="11"/>
  <c r="AU10" i="11" s="1"/>
  <c r="AS291" i="11"/>
  <c r="AE14" i="10"/>
  <c r="AE122" i="10"/>
  <c r="AE200" i="10"/>
  <c r="BB179" i="11"/>
  <c r="BB244" i="11"/>
  <c r="AU59" i="11"/>
  <c r="AE20" i="10"/>
  <c r="AU137" i="11"/>
  <c r="AS294" i="11"/>
  <c r="AE47" i="10"/>
  <c r="BD262" i="11"/>
  <c r="AU262" i="11"/>
  <c r="AU264" i="11" s="1"/>
  <c r="AT264" i="11"/>
  <c r="AE257" i="10"/>
  <c r="AE159" i="10"/>
  <c r="AE88" i="10"/>
  <c r="BC231" i="11"/>
  <c r="BC234" i="11" s="1"/>
  <c r="AT294" i="11"/>
  <c r="AE212" i="10"/>
  <c r="AU169" i="11"/>
  <c r="AE54" i="10"/>
  <c r="AE83" i="10"/>
  <c r="BD27" i="11"/>
  <c r="BD30" i="11" s="1"/>
  <c r="AT30" i="11"/>
  <c r="BC261" i="11"/>
  <c r="BD195" i="11"/>
  <c r="AU195" i="11"/>
  <c r="BD94" i="11"/>
  <c r="BD102" i="11" s="1"/>
  <c r="AT102" i="11"/>
  <c r="BD224" i="11"/>
  <c r="BD227" i="11" s="1"/>
  <c r="AT227" i="11"/>
  <c r="BB78" i="11"/>
  <c r="BD79" i="11"/>
  <c r="AU27" i="11"/>
  <c r="BC90" i="11"/>
  <c r="BB90" i="11" s="1"/>
  <c r="AU90" i="11"/>
  <c r="AS293" i="11"/>
  <c r="BD201" i="11"/>
  <c r="BB201" i="11" s="1"/>
  <c r="AU190" i="11"/>
  <c r="BC265" i="11"/>
  <c r="AU265" i="11"/>
  <c r="AU267" i="11" s="1"/>
  <c r="AS267" i="11"/>
  <c r="AT47" i="11"/>
  <c r="BD45" i="11"/>
  <c r="BD47" i="11" s="1"/>
  <c r="BD210" i="11"/>
  <c r="BD212" i="11" s="1"/>
  <c r="AT212" i="11"/>
  <c r="BB203" i="11"/>
  <c r="BC205" i="11"/>
  <c r="BD142" i="11"/>
  <c r="AU142" i="11"/>
  <c r="AT146" i="11"/>
  <c r="BD21" i="11"/>
  <c r="BB21" i="11" s="1"/>
  <c r="BB23" i="11" s="1"/>
  <c r="AT23" i="11"/>
  <c r="BC247" i="11"/>
  <c r="AS250" i="11"/>
  <c r="AU247" i="11"/>
  <c r="AU250" i="11" s="1"/>
  <c r="AU208" i="11"/>
  <c r="AS212" i="11"/>
  <c r="BC208" i="11"/>
  <c r="BB208" i="11" s="1"/>
  <c r="BC16" i="11"/>
  <c r="AS17" i="11"/>
  <c r="AU16" i="11"/>
  <c r="AU17" i="11" s="1"/>
  <c r="BD184" i="11"/>
  <c r="AT295" i="11"/>
  <c r="AU184" i="11"/>
  <c r="BD107" i="11"/>
  <c r="BB104" i="11"/>
  <c r="BD52" i="11"/>
  <c r="BD54" i="11" s="1"/>
  <c r="AT54" i="11"/>
  <c r="BC139" i="11"/>
  <c r="AU139" i="11"/>
  <c r="AS140" i="11"/>
  <c r="BC180" i="11"/>
  <c r="BB180" i="11" s="1"/>
  <c r="AU180" i="11"/>
  <c r="BB216" i="11"/>
  <c r="BC77" i="11"/>
  <c r="BB77" i="11" s="1"/>
  <c r="AS79" i="11"/>
  <c r="AU77" i="11"/>
  <c r="AU79" i="11" s="1"/>
  <c r="BC124" i="11"/>
  <c r="AS127" i="11"/>
  <c r="AU124" i="11"/>
  <c r="AU127" i="11" s="1"/>
  <c r="BC121" i="11"/>
  <c r="BB121" i="11" s="1"/>
  <c r="AS122" i="11"/>
  <c r="AU121" i="11"/>
  <c r="AU122" i="11" s="1"/>
  <c r="BC14" i="11"/>
  <c r="AT289" i="11"/>
  <c r="AU216" i="11"/>
  <c r="BD31" i="11"/>
  <c r="BD34" i="11" s="1"/>
  <c r="AT34" i="11"/>
  <c r="AD246" i="11"/>
  <c r="AU128" i="11"/>
  <c r="AU130" i="11" s="1"/>
  <c r="AS93" i="11"/>
  <c r="AU117" i="11"/>
  <c r="BC190" i="11"/>
  <c r="BC196" i="11" s="1"/>
  <c r="BD82" i="11"/>
  <c r="AT83" i="11"/>
  <c r="AT299" i="11"/>
  <c r="AU82" i="11"/>
  <c r="AU83" i="11" s="1"/>
  <c r="BD120" i="11"/>
  <c r="BB120" i="11" s="1"/>
  <c r="AT122" i="11"/>
  <c r="BB89" i="11"/>
  <c r="BC42" i="11"/>
  <c r="AS44" i="11"/>
  <c r="BB86" i="11"/>
  <c r="BC88" i="11"/>
  <c r="BC162" i="11"/>
  <c r="BB162" i="11" s="1"/>
  <c r="BB165" i="11" s="1"/>
  <c r="AS165" i="11"/>
  <c r="AU162" i="11"/>
  <c r="AU165" i="11" s="1"/>
  <c r="AE66" i="11"/>
  <c r="AE83" i="11"/>
  <c r="AV64" i="11"/>
  <c r="AU201" i="11"/>
  <c r="AU205" i="11" s="1"/>
  <c r="AY83" i="11"/>
  <c r="AS287" i="11"/>
  <c r="AS130" i="11"/>
  <c r="AS298" i="11"/>
  <c r="AU131" i="11"/>
  <c r="AU133" i="11" s="1"/>
  <c r="AS133" i="11"/>
  <c r="BC131" i="11"/>
  <c r="BB75" i="11"/>
  <c r="AT219" i="11"/>
  <c r="BC46" i="11"/>
  <c r="BB46" i="11" s="1"/>
  <c r="AU46" i="11"/>
  <c r="AU47" i="11" s="1"/>
  <c r="BC101" i="11"/>
  <c r="BB101" i="11" s="1"/>
  <c r="AU101" i="11"/>
  <c r="AU21" i="11"/>
  <c r="AU23" i="11" s="1"/>
  <c r="AU210" i="11"/>
  <c r="BC276" i="11"/>
  <c r="AS278" i="11"/>
  <c r="AU276" i="11"/>
  <c r="AU278" i="11" s="1"/>
  <c r="BC253" i="11"/>
  <c r="AU253" i="11"/>
  <c r="AU254" i="11" s="1"/>
  <c r="AS254" i="11"/>
  <c r="BD249" i="11"/>
  <c r="BD250" i="11" s="1"/>
  <c r="AT250" i="11"/>
  <c r="BC243" i="11"/>
  <c r="AU243" i="11"/>
  <c r="AU246" i="11" s="1"/>
  <c r="AS246" i="11"/>
  <c r="BC239" i="11"/>
  <c r="AU239" i="11"/>
  <c r="AU242" i="11" s="1"/>
  <c r="AS242" i="11"/>
  <c r="BB197" i="11"/>
  <c r="BB200" i="11" s="1"/>
  <c r="BC200" i="11"/>
  <c r="BD138" i="11"/>
  <c r="AT140" i="11"/>
  <c r="AU138" i="11"/>
  <c r="BD271" i="11"/>
  <c r="BD274" i="11" s="1"/>
  <c r="AT274" i="11"/>
  <c r="BD84" i="11"/>
  <c r="AT88" i="11"/>
  <c r="BD167" i="11"/>
  <c r="BB167" i="11" s="1"/>
  <c r="AT176" i="11"/>
  <c r="BC143" i="11"/>
  <c r="BB143" i="11" s="1"/>
  <c r="AU143" i="11"/>
  <c r="AD83" i="11"/>
  <c r="AT267" i="11"/>
  <c r="BD298" i="11"/>
  <c r="AT297" i="11"/>
  <c r="AS146" i="11"/>
  <c r="AU84" i="11"/>
  <c r="AU88" i="11" s="1"/>
  <c r="BD258" i="11"/>
  <c r="BD261" i="11" s="1"/>
  <c r="AT261" i="11"/>
  <c r="AU271" i="11"/>
  <c r="AU274" i="11" s="1"/>
  <c r="AU258" i="11"/>
  <c r="AU261" i="11" s="1"/>
  <c r="AU167" i="11"/>
  <c r="BD67" i="11"/>
  <c r="BD69" i="11" s="1"/>
  <c r="AT69" i="11"/>
  <c r="AU224" i="11"/>
  <c r="AU227" i="11" s="1"/>
  <c r="BD154" i="11"/>
  <c r="AT292" i="11"/>
  <c r="AU154" i="11"/>
  <c r="BD188" i="11"/>
  <c r="AU188" i="11"/>
  <c r="AT196" i="11"/>
  <c r="BC166" i="11"/>
  <c r="BB166" i="11" s="1"/>
  <c r="AU166" i="11"/>
  <c r="BD63" i="11"/>
  <c r="AU63" i="11"/>
  <c r="AU66" i="11" s="1"/>
  <c r="AT66" i="11"/>
  <c r="AU67" i="11"/>
  <c r="AU69" i="11" s="1"/>
  <c r="AE74" i="10"/>
  <c r="AC279" i="10"/>
  <c r="AW66" i="11"/>
  <c r="BD61" i="11"/>
  <c r="AU61" i="11"/>
  <c r="AT62" i="11"/>
  <c r="AT290" i="11"/>
  <c r="BD235" i="11"/>
  <c r="BB235" i="11" s="1"/>
  <c r="AT293" i="11"/>
  <c r="AT238" i="11"/>
  <c r="AZ43" i="11"/>
  <c r="AE44" i="11"/>
  <c r="BB136" i="11"/>
  <c r="BB137" i="11" s="1"/>
  <c r="BD137" i="11"/>
  <c r="BC31" i="11"/>
  <c r="AS34" i="11"/>
  <c r="AU31" i="11"/>
  <c r="AU34" i="11" s="1"/>
  <c r="AS289" i="11"/>
  <c r="AE10" i="10"/>
  <c r="BB80" i="11"/>
  <c r="BC83" i="11"/>
  <c r="BD26" i="11"/>
  <c r="BB24" i="11"/>
  <c r="BB26" i="11" s="1"/>
  <c r="BB211" i="11"/>
  <c r="BB273" i="11"/>
  <c r="BC274" i="11"/>
  <c r="BB91" i="11"/>
  <c r="BB103" i="11"/>
  <c r="BC107" i="11"/>
  <c r="BB56" i="11"/>
  <c r="BB59" i="11" s="1"/>
  <c r="BC59" i="11"/>
  <c r="BB28" i="11"/>
  <c r="BB116" i="11"/>
  <c r="BB117" i="11" s="1"/>
  <c r="BC117" i="11"/>
  <c r="BC38" i="11"/>
  <c r="BB38" i="11" s="1"/>
  <c r="AU38" i="11"/>
  <c r="AU41" i="11" s="1"/>
  <c r="BC23" i="11"/>
  <c r="BD127" i="11"/>
  <c r="BB123" i="11"/>
  <c r="BB100" i="11"/>
  <c r="BB220" i="11"/>
  <c r="BC227" i="11"/>
  <c r="BB141" i="11"/>
  <c r="AV243" i="11"/>
  <c r="AX159" i="11"/>
  <c r="AX246" i="11"/>
  <c r="AC88" i="11"/>
  <c r="AC292" i="11"/>
  <c r="AX292" i="11"/>
  <c r="AC10" i="11"/>
  <c r="AS102" i="11"/>
  <c r="AU94" i="11"/>
  <c r="AB147" i="10"/>
  <c r="AB147" i="11"/>
  <c r="Z152" i="11"/>
  <c r="Z279" i="11" s="1"/>
  <c r="Z291" i="11"/>
  <c r="X147" i="11"/>
  <c r="Q291" i="11"/>
  <c r="Q152" i="11"/>
  <c r="AZ60" i="11"/>
  <c r="AZ62" i="11" s="1"/>
  <c r="AE62" i="11"/>
  <c r="AW23" i="11"/>
  <c r="AZ71" i="11"/>
  <c r="AE74" i="11"/>
  <c r="BB268" i="11"/>
  <c r="BB270" i="11" s="1"/>
  <c r="BC270" i="11"/>
  <c r="AY21" i="11"/>
  <c r="AY23" i="11" s="1"/>
  <c r="AD23" i="11"/>
  <c r="BC238" i="11"/>
  <c r="AZ268" i="11"/>
  <c r="AZ270" i="11" s="1"/>
  <c r="AE270" i="11"/>
  <c r="BC54" i="11"/>
  <c r="AZ168" i="11"/>
  <c r="BB48" i="11"/>
  <c r="BC51" i="11"/>
  <c r="AY35" i="11"/>
  <c r="AD37" i="11"/>
  <c r="AW159" i="11"/>
  <c r="AC159" i="11"/>
  <c r="BB7" i="11"/>
  <c r="BC10" i="11"/>
  <c r="AZ255" i="11"/>
  <c r="AZ257" i="11" s="1"/>
  <c r="AE257" i="11"/>
  <c r="BB128" i="11"/>
  <c r="BB130" i="11" s="1"/>
  <c r="BC130" i="11"/>
  <c r="AZ128" i="11"/>
  <c r="AZ130" i="11" s="1"/>
  <c r="AE130" i="11"/>
  <c r="AE37" i="11"/>
  <c r="AZ35" i="11"/>
  <c r="AZ37" i="11" s="1"/>
  <c r="BB50" i="11"/>
  <c r="BB35" i="11"/>
  <c r="BB37" i="11" s="1"/>
  <c r="BC37" i="11"/>
  <c r="AZ235" i="11"/>
  <c r="AY172" i="11"/>
  <c r="AY7" i="11"/>
  <c r="AD10" i="11"/>
  <c r="AW187" i="11"/>
  <c r="AE20" i="11"/>
  <c r="AZ18" i="11"/>
  <c r="AZ20" i="11" s="1"/>
  <c r="BB9" i="11"/>
  <c r="AY255" i="11"/>
  <c r="AD257" i="11"/>
  <c r="BB60" i="11"/>
  <c r="BC62" i="11"/>
  <c r="AW10" i="11"/>
  <c r="BB255" i="11"/>
  <c r="BB257" i="11" s="1"/>
  <c r="BC257" i="11"/>
  <c r="AE54" i="11"/>
  <c r="AZ52" i="11"/>
  <c r="AZ54" i="11" s="1"/>
  <c r="AZ21" i="11"/>
  <c r="AZ23" i="11" s="1"/>
  <c r="AE23" i="11"/>
  <c r="AW270" i="11"/>
  <c r="AY109" i="11"/>
  <c r="BB70" i="11"/>
  <c r="BB74" i="11" s="1"/>
  <c r="BC74" i="11"/>
  <c r="AZ51" i="11"/>
  <c r="AZ299" i="11"/>
  <c r="AY235" i="11"/>
  <c r="AZ172" i="11"/>
  <c r="AZ138" i="11"/>
  <c r="AZ140" i="11" s="1"/>
  <c r="AE140" i="11"/>
  <c r="AY296" i="11"/>
  <c r="AV242" i="11"/>
  <c r="AY186" i="11"/>
  <c r="AY128" i="11"/>
  <c r="AD130" i="11"/>
  <c r="AY268" i="11"/>
  <c r="AY270" i="11" s="1"/>
  <c r="AD270" i="11"/>
  <c r="BB18" i="11"/>
  <c r="AZ285" i="11"/>
  <c r="AZ109" i="11"/>
  <c r="AZ7" i="11"/>
  <c r="AE10" i="11"/>
  <c r="AZ296" i="11"/>
  <c r="AZ153" i="11"/>
  <c r="AZ292" i="11" s="1"/>
  <c r="AE292" i="11"/>
  <c r="AE112" i="11"/>
  <c r="AY60" i="11"/>
  <c r="AD62" i="11"/>
  <c r="AY18" i="11"/>
  <c r="AD20" i="11"/>
  <c r="AZ186" i="11"/>
  <c r="BB168" i="11"/>
  <c r="BB186" i="11"/>
  <c r="AY51" i="11"/>
  <c r="AY299" i="11"/>
  <c r="AY52" i="11"/>
  <c r="AD54" i="11"/>
  <c r="AY153" i="11"/>
  <c r="AY292" i="11" s="1"/>
  <c r="AD292" i="11"/>
  <c r="BB213" i="11"/>
  <c r="BC219" i="11"/>
  <c r="AY168" i="11"/>
  <c r="BB109" i="11"/>
  <c r="AY138" i="11"/>
  <c r="AY140" i="11" s="1"/>
  <c r="AD140" i="11"/>
  <c r="BB172" i="11"/>
  <c r="BC295" i="11"/>
  <c r="AW117" i="11"/>
  <c r="AZ115" i="11"/>
  <c r="AE117" i="11"/>
  <c r="AY115" i="11"/>
  <c r="AD117" i="11"/>
  <c r="AW88" i="11"/>
  <c r="AZ87" i="11"/>
  <c r="AE88" i="11"/>
  <c r="AY87" i="11"/>
  <c r="AD88" i="11"/>
  <c r="AV157" i="11"/>
  <c r="AV82" i="11"/>
  <c r="AV164" i="11"/>
  <c r="AV209" i="11"/>
  <c r="AV266" i="11"/>
  <c r="AV111" i="11"/>
  <c r="AV178" i="11"/>
  <c r="AV150" i="11"/>
  <c r="AV191" i="11"/>
  <c r="AY133" i="11"/>
  <c r="AV16" i="11"/>
  <c r="AV104" i="11"/>
  <c r="AY79" i="11"/>
  <c r="AV249" i="11"/>
  <c r="AV46" i="11"/>
  <c r="AV223" i="11"/>
  <c r="AV126" i="11"/>
  <c r="AV198" i="11"/>
  <c r="AV143" i="11"/>
  <c r="AV146" i="11" s="1"/>
  <c r="AV275" i="11"/>
  <c r="AV230" i="11"/>
  <c r="AZ274" i="11"/>
  <c r="AV245" i="11"/>
  <c r="AY66" i="11"/>
  <c r="AY30" i="11"/>
  <c r="AV216" i="11"/>
  <c r="AV67" i="11"/>
  <c r="AV38" i="11"/>
  <c r="AV33" i="11"/>
  <c r="AV55" i="11"/>
  <c r="H119" i="10"/>
  <c r="H12" i="10"/>
  <c r="H29" i="10"/>
  <c r="H46" i="10"/>
  <c r="H55" i="10"/>
  <c r="H63" i="10"/>
  <c r="H78" i="10"/>
  <c r="H86" i="10"/>
  <c r="H100" i="10"/>
  <c r="H108" i="10"/>
  <c r="H115" i="10"/>
  <c r="H123" i="10"/>
  <c r="H139" i="10"/>
  <c r="H154" i="10"/>
  <c r="H161" i="10"/>
  <c r="H174" i="10"/>
  <c r="H181" i="10"/>
  <c r="H194" i="10"/>
  <c r="H209" i="10"/>
  <c r="H216" i="10"/>
  <c r="H223" i="10"/>
  <c r="H230" i="10"/>
  <c r="H237" i="10"/>
  <c r="H245" i="10"/>
  <c r="H253" i="10"/>
  <c r="H262" i="10"/>
  <c r="H157" i="10"/>
  <c r="H7" i="10"/>
  <c r="H13" i="10"/>
  <c r="H39" i="10"/>
  <c r="H56" i="10"/>
  <c r="H95" i="10"/>
  <c r="H116" i="10"/>
  <c r="H124" i="10"/>
  <c r="H132" i="10"/>
  <c r="H141" i="10"/>
  <c r="H148" i="10"/>
  <c r="H155" i="10"/>
  <c r="H162" i="10"/>
  <c r="H169" i="10"/>
  <c r="H175" i="10"/>
  <c r="H182" i="10"/>
  <c r="H189" i="10"/>
  <c r="H195" i="10"/>
  <c r="H203" i="10"/>
  <c r="H210" i="10"/>
  <c r="H217" i="10"/>
  <c r="H224" i="10"/>
  <c r="H231" i="10"/>
  <c r="H263" i="10"/>
  <c r="H272" i="10"/>
  <c r="H64" i="10"/>
  <c r="H22" i="10"/>
  <c r="H48" i="10"/>
  <c r="H33" i="10"/>
  <c r="H90" i="10"/>
  <c r="H266" i="10"/>
  <c r="H24" i="10"/>
  <c r="H32" i="10"/>
  <c r="H40" i="10"/>
  <c r="H49" i="10"/>
  <c r="H57" i="10"/>
  <c r="H65" i="10"/>
  <c r="H81" i="10"/>
  <c r="H96" i="10"/>
  <c r="H103" i="10"/>
  <c r="H110" i="10"/>
  <c r="H125" i="10"/>
  <c r="H134" i="10"/>
  <c r="H142" i="10"/>
  <c r="H156" i="10"/>
  <c r="H163" i="10"/>
  <c r="H170" i="10"/>
  <c r="H177" i="10"/>
  <c r="H183" i="10"/>
  <c r="H190" i="10"/>
  <c r="H197" i="10"/>
  <c r="H204" i="10"/>
  <c r="H211" i="10"/>
  <c r="H218" i="10"/>
  <c r="H225" i="10"/>
  <c r="H232" i="10"/>
  <c r="H240" i="10"/>
  <c r="H248" i="10"/>
  <c r="H256" i="10"/>
  <c r="H265" i="10"/>
  <c r="H273" i="10"/>
  <c r="H131" i="10"/>
  <c r="H8" i="10"/>
  <c r="H16" i="10"/>
  <c r="H25" i="10"/>
  <c r="H50" i="10"/>
  <c r="H58" i="10"/>
  <c r="H75" i="10"/>
  <c r="H82" i="10"/>
  <c r="H97" i="10"/>
  <c r="H104" i="10"/>
  <c r="H111" i="10"/>
  <c r="H126" i="10"/>
  <c r="H135" i="10"/>
  <c r="H150" i="10"/>
  <c r="H164" i="10"/>
  <c r="H171" i="10"/>
  <c r="H178" i="10"/>
  <c r="H184" i="10"/>
  <c r="H198" i="10"/>
  <c r="H206" i="10"/>
  <c r="H220" i="10"/>
  <c r="H226" i="10"/>
  <c r="H233" i="10"/>
  <c r="H241" i="10"/>
  <c r="H249" i="10"/>
  <c r="H258" i="10"/>
  <c r="H275" i="10"/>
  <c r="H18" i="10"/>
  <c r="H27" i="10"/>
  <c r="H43" i="10"/>
  <c r="H68" i="10"/>
  <c r="H76" i="10"/>
  <c r="H91" i="10"/>
  <c r="H98" i="10"/>
  <c r="H105" i="10"/>
  <c r="H113" i="10"/>
  <c r="H120" i="10"/>
  <c r="H136" i="10"/>
  <c r="H144" i="10"/>
  <c r="H151" i="10"/>
  <c r="H166" i="10"/>
  <c r="H172" i="10"/>
  <c r="H185" i="10"/>
  <c r="H192" i="10"/>
  <c r="H199" i="10"/>
  <c r="H207" i="10"/>
  <c r="H214" i="10"/>
  <c r="H221" i="10"/>
  <c r="H228" i="10"/>
  <c r="H235" i="10"/>
  <c r="H243" i="10"/>
  <c r="H251" i="10"/>
  <c r="H259" i="10"/>
  <c r="H268" i="10"/>
  <c r="H276" i="10"/>
  <c r="H28" i="10"/>
  <c r="H45" i="10"/>
  <c r="H61" i="10"/>
  <c r="H70" i="10"/>
  <c r="H77" i="10"/>
  <c r="H85" i="10"/>
  <c r="H99" i="10"/>
  <c r="H114" i="10"/>
  <c r="H121" i="10"/>
  <c r="H129" i="10"/>
  <c r="H138" i="10"/>
  <c r="H145" i="10"/>
  <c r="H167" i="10"/>
  <c r="H173" i="10"/>
  <c r="H180" i="10"/>
  <c r="H186" i="10"/>
  <c r="H193" i="10"/>
  <c r="H201" i="10"/>
  <c r="H208" i="10"/>
  <c r="H215" i="10"/>
  <c r="H222" i="10"/>
  <c r="H229" i="10"/>
  <c r="H236" i="10"/>
  <c r="H244" i="10"/>
  <c r="H252" i="10"/>
  <c r="H260" i="10"/>
  <c r="H269" i="10"/>
  <c r="H277" i="10"/>
  <c r="H9" i="10"/>
  <c r="H19" i="10"/>
  <c r="H36" i="10"/>
  <c r="H53" i="10"/>
  <c r="H67" i="10"/>
  <c r="H143" i="10"/>
  <c r="H191" i="10"/>
  <c r="H213" i="10"/>
  <c r="H71" i="10"/>
  <c r="H188" i="10"/>
  <c r="H271" i="10"/>
  <c r="H168" i="10"/>
  <c r="H147" i="10"/>
  <c r="H255" i="10"/>
  <c r="H247" i="10"/>
  <c r="H239" i="10"/>
  <c r="H202" i="10"/>
  <c r="H179" i="10"/>
  <c r="H160" i="10"/>
  <c r="H158" i="10"/>
  <c r="H153" i="10"/>
  <c r="H149" i="10"/>
  <c r="H128" i="10"/>
  <c r="H118" i="10"/>
  <c r="H109" i="10"/>
  <c r="H106" i="10"/>
  <c r="H101" i="10"/>
  <c r="H94" i="10"/>
  <c r="H92" i="10"/>
  <c r="H89" i="10"/>
  <c r="H87" i="10"/>
  <c r="H84" i="10"/>
  <c r="H80" i="10"/>
  <c r="H72" i="10"/>
  <c r="H73" i="10"/>
  <c r="H60" i="10"/>
  <c r="H52" i="10"/>
  <c r="H42" i="10"/>
  <c r="H38" i="10"/>
  <c r="H35" i="10"/>
  <c r="H31" i="10"/>
  <c r="H21" i="10"/>
  <c r="H15" i="10"/>
  <c r="H11" i="10"/>
  <c r="AB278" i="10"/>
  <c r="AA278" i="10"/>
  <c r="Z278" i="10"/>
  <c r="U278" i="10"/>
  <c r="T278" i="10"/>
  <c r="S278" i="10"/>
  <c r="R278" i="10"/>
  <c r="Q278" i="10"/>
  <c r="P278" i="10"/>
  <c r="O278" i="10"/>
  <c r="N278" i="10"/>
  <c r="M278" i="10"/>
  <c r="L278" i="10"/>
  <c r="K278" i="10"/>
  <c r="J278" i="10"/>
  <c r="I278" i="10"/>
  <c r="AB274" i="10"/>
  <c r="AA274" i="10"/>
  <c r="Z274" i="10"/>
  <c r="U274" i="10"/>
  <c r="T274" i="10"/>
  <c r="S274" i="10"/>
  <c r="R274" i="10"/>
  <c r="Q274" i="10"/>
  <c r="P274" i="10"/>
  <c r="O274" i="10"/>
  <c r="N274" i="10"/>
  <c r="M274" i="10"/>
  <c r="L274" i="10"/>
  <c r="K274" i="10"/>
  <c r="J274" i="10"/>
  <c r="I274" i="10"/>
  <c r="AB270" i="10"/>
  <c r="AA270" i="10"/>
  <c r="Z270" i="10"/>
  <c r="U270" i="10"/>
  <c r="T270" i="10"/>
  <c r="S270" i="10"/>
  <c r="R270" i="10"/>
  <c r="Q270" i="10"/>
  <c r="P270" i="10"/>
  <c r="O270" i="10"/>
  <c r="N270" i="10"/>
  <c r="M270" i="10"/>
  <c r="L270" i="10"/>
  <c r="K270" i="10"/>
  <c r="J270" i="10"/>
  <c r="I270" i="10"/>
  <c r="AB267" i="10"/>
  <c r="AA267" i="10"/>
  <c r="Z267" i="10"/>
  <c r="U267" i="10"/>
  <c r="T267" i="10"/>
  <c r="S267" i="10"/>
  <c r="R267" i="10"/>
  <c r="Q267" i="10"/>
  <c r="P267" i="10"/>
  <c r="O267" i="10"/>
  <c r="N267" i="10"/>
  <c r="M267" i="10"/>
  <c r="L267" i="10"/>
  <c r="K267" i="10"/>
  <c r="J267" i="10"/>
  <c r="I267" i="10"/>
  <c r="AB264" i="10"/>
  <c r="AA264" i="10"/>
  <c r="Z264" i="10"/>
  <c r="U264" i="10"/>
  <c r="T264" i="10"/>
  <c r="S264" i="10"/>
  <c r="R264" i="10"/>
  <c r="Q264" i="10"/>
  <c r="P264" i="10"/>
  <c r="O264" i="10"/>
  <c r="N264" i="10"/>
  <c r="M264" i="10"/>
  <c r="L264" i="10"/>
  <c r="K264" i="10"/>
  <c r="J264" i="10"/>
  <c r="I264" i="10"/>
  <c r="AB261" i="10"/>
  <c r="AA261" i="10"/>
  <c r="Z261" i="10"/>
  <c r="U261" i="10"/>
  <c r="T261" i="10"/>
  <c r="S261" i="10"/>
  <c r="R261" i="10"/>
  <c r="Q261" i="10"/>
  <c r="P261" i="10"/>
  <c r="O261" i="10"/>
  <c r="N261" i="10"/>
  <c r="M261" i="10"/>
  <c r="L261" i="10"/>
  <c r="K261" i="10"/>
  <c r="J261" i="10"/>
  <c r="I261" i="10"/>
  <c r="AB257" i="10"/>
  <c r="AA257" i="10"/>
  <c r="Z257" i="10"/>
  <c r="U257" i="10"/>
  <c r="T257" i="10"/>
  <c r="S257" i="10"/>
  <c r="R257" i="10"/>
  <c r="Q257" i="10"/>
  <c r="P257" i="10"/>
  <c r="O257" i="10"/>
  <c r="N257" i="10"/>
  <c r="M257" i="10"/>
  <c r="L257" i="10"/>
  <c r="K257" i="10"/>
  <c r="J257" i="10"/>
  <c r="I257" i="10"/>
  <c r="AB254" i="10"/>
  <c r="AA254" i="10"/>
  <c r="Z254" i="10"/>
  <c r="U254" i="10"/>
  <c r="T254" i="10"/>
  <c r="S254" i="10"/>
  <c r="R254" i="10"/>
  <c r="Q254" i="10"/>
  <c r="P254" i="10"/>
  <c r="O254" i="10"/>
  <c r="N254" i="10"/>
  <c r="M254" i="10"/>
  <c r="L254" i="10"/>
  <c r="K254" i="10"/>
  <c r="J254" i="10"/>
  <c r="I254" i="10"/>
  <c r="AB250" i="10"/>
  <c r="AA250" i="10"/>
  <c r="Z250" i="10"/>
  <c r="U250" i="10"/>
  <c r="T250" i="10"/>
  <c r="S250" i="10"/>
  <c r="R250" i="10"/>
  <c r="Q250" i="10"/>
  <c r="P250" i="10"/>
  <c r="O250" i="10"/>
  <c r="N250" i="10"/>
  <c r="M250" i="10"/>
  <c r="L250" i="10"/>
  <c r="K250" i="10"/>
  <c r="J250" i="10"/>
  <c r="I250" i="10"/>
  <c r="AB246" i="10"/>
  <c r="AA246" i="10"/>
  <c r="Z246" i="10"/>
  <c r="U246" i="10"/>
  <c r="T246" i="10"/>
  <c r="S246" i="10"/>
  <c r="R246" i="10"/>
  <c r="Q246" i="10"/>
  <c r="P246" i="10"/>
  <c r="O246" i="10"/>
  <c r="N246" i="10"/>
  <c r="M246" i="10"/>
  <c r="L246" i="10"/>
  <c r="K246" i="10"/>
  <c r="J246" i="10"/>
  <c r="I246" i="10"/>
  <c r="AB242" i="10"/>
  <c r="AA242" i="10"/>
  <c r="Z242" i="10"/>
  <c r="U242" i="10"/>
  <c r="T242" i="10"/>
  <c r="S242" i="10"/>
  <c r="R242" i="10"/>
  <c r="Q242" i="10"/>
  <c r="P242" i="10"/>
  <c r="O242" i="10"/>
  <c r="N242" i="10"/>
  <c r="M242" i="10"/>
  <c r="L242" i="10"/>
  <c r="K242" i="10"/>
  <c r="J242" i="10"/>
  <c r="I242" i="10"/>
  <c r="AB238" i="10"/>
  <c r="AA238" i="10"/>
  <c r="Z238" i="10"/>
  <c r="U238" i="10"/>
  <c r="T238" i="10"/>
  <c r="S238" i="10"/>
  <c r="R238" i="10"/>
  <c r="Q238" i="10"/>
  <c r="P238" i="10"/>
  <c r="O238" i="10"/>
  <c r="N238" i="10"/>
  <c r="M238" i="10"/>
  <c r="L238" i="10"/>
  <c r="K238" i="10"/>
  <c r="J238" i="10"/>
  <c r="I238" i="10"/>
  <c r="AB234" i="10"/>
  <c r="AA234" i="10"/>
  <c r="Z234" i="10"/>
  <c r="U234" i="10"/>
  <c r="T234" i="10"/>
  <c r="S234" i="10"/>
  <c r="R234" i="10"/>
  <c r="Q234" i="10"/>
  <c r="P234" i="10"/>
  <c r="O234" i="10"/>
  <c r="N234" i="10"/>
  <c r="M234" i="10"/>
  <c r="L234" i="10"/>
  <c r="K234" i="10"/>
  <c r="J234" i="10"/>
  <c r="I234" i="10"/>
  <c r="AB227" i="10"/>
  <c r="AA227" i="10"/>
  <c r="Z227" i="10"/>
  <c r="U227" i="10"/>
  <c r="T227" i="10"/>
  <c r="S227" i="10"/>
  <c r="R227" i="10"/>
  <c r="Q227" i="10"/>
  <c r="P227" i="10"/>
  <c r="O227" i="10"/>
  <c r="N227" i="10"/>
  <c r="M227" i="10"/>
  <c r="L227" i="10"/>
  <c r="K227" i="10"/>
  <c r="J227" i="10"/>
  <c r="I227" i="10"/>
  <c r="AB219" i="10"/>
  <c r="AA219" i="10"/>
  <c r="Z219" i="10"/>
  <c r="U219" i="10"/>
  <c r="T219" i="10"/>
  <c r="S219" i="10"/>
  <c r="R219" i="10"/>
  <c r="Q219" i="10"/>
  <c r="P219" i="10"/>
  <c r="O219" i="10"/>
  <c r="N219" i="10"/>
  <c r="M219" i="10"/>
  <c r="L219" i="10"/>
  <c r="K219" i="10"/>
  <c r="J219" i="10"/>
  <c r="I219" i="10"/>
  <c r="AB212" i="10"/>
  <c r="AA212" i="10"/>
  <c r="Z212" i="10"/>
  <c r="U212" i="10"/>
  <c r="T212" i="10"/>
  <c r="S212" i="10"/>
  <c r="R212" i="10"/>
  <c r="Q212" i="10"/>
  <c r="P212" i="10"/>
  <c r="O212" i="10"/>
  <c r="N212" i="10"/>
  <c r="M212" i="10"/>
  <c r="L212" i="10"/>
  <c r="K212" i="10"/>
  <c r="J212" i="10"/>
  <c r="I212" i="10"/>
  <c r="AB205" i="10"/>
  <c r="AA205" i="10"/>
  <c r="Z205" i="10"/>
  <c r="U205" i="10"/>
  <c r="T205" i="10"/>
  <c r="S205" i="10"/>
  <c r="R205" i="10"/>
  <c r="Q205" i="10"/>
  <c r="P205" i="10"/>
  <c r="O205" i="10"/>
  <c r="N205" i="10"/>
  <c r="M205" i="10"/>
  <c r="L205" i="10"/>
  <c r="K205" i="10"/>
  <c r="J205" i="10"/>
  <c r="I205" i="10"/>
  <c r="AB200" i="10"/>
  <c r="AA200" i="10"/>
  <c r="Z200" i="10"/>
  <c r="U200" i="10"/>
  <c r="T200" i="10"/>
  <c r="S200" i="10"/>
  <c r="R200" i="10"/>
  <c r="Q200" i="10"/>
  <c r="P200" i="10"/>
  <c r="O200" i="10"/>
  <c r="N200" i="10"/>
  <c r="M200" i="10"/>
  <c r="L200" i="10"/>
  <c r="K200" i="10"/>
  <c r="J200" i="10"/>
  <c r="I200" i="10"/>
  <c r="AB196" i="10"/>
  <c r="AA196" i="10"/>
  <c r="Z196" i="10"/>
  <c r="U196" i="10"/>
  <c r="T196" i="10"/>
  <c r="S196" i="10"/>
  <c r="R196" i="10"/>
  <c r="Q196" i="10"/>
  <c r="P196" i="10"/>
  <c r="O196" i="10"/>
  <c r="N196" i="10"/>
  <c r="M196" i="10"/>
  <c r="L196" i="10"/>
  <c r="K196" i="10"/>
  <c r="J196" i="10"/>
  <c r="I196" i="10"/>
  <c r="AB187" i="10"/>
  <c r="AA187" i="10"/>
  <c r="Z187" i="10"/>
  <c r="U187" i="10"/>
  <c r="T187" i="10"/>
  <c r="S187" i="10"/>
  <c r="R187" i="10"/>
  <c r="Q187" i="10"/>
  <c r="P187" i="10"/>
  <c r="O187" i="10"/>
  <c r="N187" i="10"/>
  <c r="M187" i="10"/>
  <c r="L187" i="10"/>
  <c r="K187" i="10"/>
  <c r="J187" i="10"/>
  <c r="I187" i="10"/>
  <c r="AB176" i="10"/>
  <c r="AA176" i="10"/>
  <c r="Z176" i="10"/>
  <c r="U176" i="10"/>
  <c r="T176" i="10"/>
  <c r="S176" i="10"/>
  <c r="R176" i="10"/>
  <c r="Q176" i="10"/>
  <c r="P176" i="10"/>
  <c r="O176" i="10"/>
  <c r="N176" i="10"/>
  <c r="M176" i="10"/>
  <c r="L176" i="10"/>
  <c r="K176" i="10"/>
  <c r="J176" i="10"/>
  <c r="I176" i="10"/>
  <c r="AB165" i="10"/>
  <c r="AA165" i="10"/>
  <c r="Z165" i="10"/>
  <c r="U165" i="10"/>
  <c r="T165" i="10"/>
  <c r="S165" i="10"/>
  <c r="R165" i="10"/>
  <c r="Q165" i="10"/>
  <c r="P165" i="10"/>
  <c r="O165" i="10"/>
  <c r="N165" i="10"/>
  <c r="M165" i="10"/>
  <c r="L165" i="10"/>
  <c r="K165" i="10"/>
  <c r="J165" i="10"/>
  <c r="I165" i="10"/>
  <c r="AB159" i="10"/>
  <c r="AA159" i="10"/>
  <c r="Z159" i="10"/>
  <c r="U159" i="10"/>
  <c r="T159" i="10"/>
  <c r="S159" i="10"/>
  <c r="R159" i="10"/>
  <c r="Q159" i="10"/>
  <c r="P159" i="10"/>
  <c r="O159" i="10"/>
  <c r="N159" i="10"/>
  <c r="M159" i="10"/>
  <c r="L159" i="10"/>
  <c r="K159" i="10"/>
  <c r="J159" i="10"/>
  <c r="I159" i="10"/>
  <c r="AA152" i="10"/>
  <c r="Z152" i="10"/>
  <c r="U152" i="10"/>
  <c r="T152" i="10"/>
  <c r="S152" i="10"/>
  <c r="R152" i="10"/>
  <c r="Q152" i="10"/>
  <c r="P152" i="10"/>
  <c r="O152" i="10"/>
  <c r="N152" i="10"/>
  <c r="M152" i="10"/>
  <c r="L152" i="10"/>
  <c r="K152" i="10"/>
  <c r="J152" i="10"/>
  <c r="I152" i="10"/>
  <c r="AB146" i="10"/>
  <c r="AA146" i="10"/>
  <c r="Z146" i="10"/>
  <c r="U146" i="10"/>
  <c r="T146" i="10"/>
  <c r="S146" i="10"/>
  <c r="R146" i="10"/>
  <c r="Q146" i="10"/>
  <c r="P146" i="10"/>
  <c r="O146" i="10"/>
  <c r="N146" i="10"/>
  <c r="M146" i="10"/>
  <c r="L146" i="10"/>
  <c r="K146" i="10"/>
  <c r="J146" i="10"/>
  <c r="I146" i="10"/>
  <c r="AB140" i="10"/>
  <c r="AA140" i="10"/>
  <c r="Z140" i="10"/>
  <c r="U140" i="10"/>
  <c r="T140" i="10"/>
  <c r="S140" i="10"/>
  <c r="R140" i="10"/>
  <c r="Q140" i="10"/>
  <c r="P140" i="10"/>
  <c r="O140" i="10"/>
  <c r="N140" i="10"/>
  <c r="M140" i="10"/>
  <c r="L140" i="10"/>
  <c r="K140" i="10"/>
  <c r="J140" i="10"/>
  <c r="I140" i="10"/>
  <c r="AB137" i="10"/>
  <c r="AA137" i="10"/>
  <c r="Z137" i="10"/>
  <c r="U137" i="10"/>
  <c r="T137" i="10"/>
  <c r="S137" i="10"/>
  <c r="R137" i="10"/>
  <c r="Q137" i="10"/>
  <c r="P137" i="10"/>
  <c r="O137" i="10"/>
  <c r="N137" i="10"/>
  <c r="M137" i="10"/>
  <c r="L137" i="10"/>
  <c r="K137" i="10"/>
  <c r="J137" i="10"/>
  <c r="I137" i="10"/>
  <c r="AB133" i="10"/>
  <c r="AA133" i="10"/>
  <c r="Z133" i="10"/>
  <c r="U133" i="10"/>
  <c r="T133" i="10"/>
  <c r="S133" i="10"/>
  <c r="R133" i="10"/>
  <c r="Q133" i="10"/>
  <c r="P133" i="10"/>
  <c r="O133" i="10"/>
  <c r="N133" i="10"/>
  <c r="M133" i="10"/>
  <c r="L133" i="10"/>
  <c r="K133" i="10"/>
  <c r="J133" i="10"/>
  <c r="I133" i="10"/>
  <c r="AB130" i="10"/>
  <c r="AA130" i="10"/>
  <c r="Z130" i="10"/>
  <c r="U130" i="10"/>
  <c r="T130" i="10"/>
  <c r="S130" i="10"/>
  <c r="R130" i="10"/>
  <c r="Q130" i="10"/>
  <c r="P130" i="10"/>
  <c r="O130" i="10"/>
  <c r="N130" i="10"/>
  <c r="M130" i="10"/>
  <c r="L130" i="10"/>
  <c r="K130" i="10"/>
  <c r="J130" i="10"/>
  <c r="I130" i="10"/>
  <c r="AB127" i="10"/>
  <c r="AA127" i="10"/>
  <c r="Z127" i="10"/>
  <c r="U127" i="10"/>
  <c r="T127" i="10"/>
  <c r="S127" i="10"/>
  <c r="R127" i="10"/>
  <c r="Q127" i="10"/>
  <c r="P127" i="10"/>
  <c r="O127" i="10"/>
  <c r="N127" i="10"/>
  <c r="M127" i="10"/>
  <c r="L127" i="10"/>
  <c r="K127" i="10"/>
  <c r="J127" i="10"/>
  <c r="I127" i="10"/>
  <c r="AB122" i="10"/>
  <c r="AA122" i="10"/>
  <c r="Z122" i="10"/>
  <c r="U122" i="10"/>
  <c r="T122" i="10"/>
  <c r="S122" i="10"/>
  <c r="R122" i="10"/>
  <c r="Q122" i="10"/>
  <c r="P122" i="10"/>
  <c r="O122" i="10"/>
  <c r="N122" i="10"/>
  <c r="M122" i="10"/>
  <c r="L122" i="10"/>
  <c r="K122" i="10"/>
  <c r="J122" i="10"/>
  <c r="I122" i="10"/>
  <c r="AB117" i="10"/>
  <c r="AA117" i="10"/>
  <c r="Z117" i="10"/>
  <c r="U117" i="10"/>
  <c r="T117" i="10"/>
  <c r="S117" i="10"/>
  <c r="R117" i="10"/>
  <c r="Q117" i="10"/>
  <c r="P117" i="10"/>
  <c r="O117" i="10"/>
  <c r="N117" i="10"/>
  <c r="M117" i="10"/>
  <c r="L117" i="10"/>
  <c r="K117" i="10"/>
  <c r="J117" i="10"/>
  <c r="I117" i="10"/>
  <c r="AB112" i="10"/>
  <c r="AA112" i="10"/>
  <c r="Z112" i="10"/>
  <c r="U112" i="10"/>
  <c r="T112" i="10"/>
  <c r="S112" i="10"/>
  <c r="R112" i="10"/>
  <c r="Q112" i="10"/>
  <c r="P112" i="10"/>
  <c r="O112" i="10"/>
  <c r="N112" i="10"/>
  <c r="M112" i="10"/>
  <c r="L112" i="10"/>
  <c r="K112" i="10"/>
  <c r="J112" i="10"/>
  <c r="I112" i="10"/>
  <c r="AB107" i="10"/>
  <c r="AA107" i="10"/>
  <c r="Z107" i="10"/>
  <c r="U107" i="10"/>
  <c r="T107" i="10"/>
  <c r="S107" i="10"/>
  <c r="R107" i="10"/>
  <c r="Q107" i="10"/>
  <c r="P107" i="10"/>
  <c r="O107" i="10"/>
  <c r="N107" i="10"/>
  <c r="M107" i="10"/>
  <c r="L107" i="10"/>
  <c r="K107" i="10"/>
  <c r="J107" i="10"/>
  <c r="I107" i="10"/>
  <c r="AB102" i="10"/>
  <c r="AA102" i="10"/>
  <c r="Z102" i="10"/>
  <c r="U102" i="10"/>
  <c r="T102" i="10"/>
  <c r="S102" i="10"/>
  <c r="R102" i="10"/>
  <c r="Q102" i="10"/>
  <c r="P102" i="10"/>
  <c r="O102" i="10"/>
  <c r="N102" i="10"/>
  <c r="M102" i="10"/>
  <c r="L102" i="10"/>
  <c r="K102" i="10"/>
  <c r="J102" i="10"/>
  <c r="I102" i="10"/>
  <c r="AB93" i="10"/>
  <c r="AA93" i="10"/>
  <c r="Z93" i="10"/>
  <c r="U93" i="10"/>
  <c r="T93" i="10"/>
  <c r="S93" i="10"/>
  <c r="R93" i="10"/>
  <c r="Q93" i="10"/>
  <c r="P93" i="10"/>
  <c r="O93" i="10"/>
  <c r="N93" i="10"/>
  <c r="M93" i="10"/>
  <c r="L93" i="10"/>
  <c r="K93" i="10"/>
  <c r="J93" i="10"/>
  <c r="I93" i="10"/>
  <c r="AB88" i="10"/>
  <c r="AA88" i="10"/>
  <c r="Z88" i="10"/>
  <c r="U88" i="10"/>
  <c r="T88" i="10"/>
  <c r="S88" i="10"/>
  <c r="R88" i="10"/>
  <c r="Q88" i="10"/>
  <c r="P88" i="10"/>
  <c r="O88" i="10"/>
  <c r="N88" i="10"/>
  <c r="M88" i="10"/>
  <c r="L88" i="10"/>
  <c r="K88" i="10"/>
  <c r="J88" i="10"/>
  <c r="I88" i="10"/>
  <c r="AB83" i="10"/>
  <c r="AA83" i="10"/>
  <c r="Z83" i="10"/>
  <c r="U83" i="10"/>
  <c r="T83" i="10"/>
  <c r="S83" i="10"/>
  <c r="R83" i="10"/>
  <c r="Q83" i="10"/>
  <c r="P83" i="10"/>
  <c r="O83" i="10"/>
  <c r="N83" i="10"/>
  <c r="M83" i="10"/>
  <c r="L83" i="10"/>
  <c r="K83" i="10"/>
  <c r="J83" i="10"/>
  <c r="I83" i="10"/>
  <c r="AB79" i="10"/>
  <c r="AA79" i="10"/>
  <c r="Z79" i="10"/>
  <c r="U79" i="10"/>
  <c r="T79" i="10"/>
  <c r="S79" i="10"/>
  <c r="R79" i="10"/>
  <c r="Q79" i="10"/>
  <c r="P79" i="10"/>
  <c r="O79" i="10"/>
  <c r="N79" i="10"/>
  <c r="M79" i="10"/>
  <c r="L79" i="10"/>
  <c r="K79" i="10"/>
  <c r="J79" i="10"/>
  <c r="I79" i="10"/>
  <c r="AB74" i="10"/>
  <c r="AA74" i="10"/>
  <c r="Z74" i="10"/>
  <c r="U74" i="10"/>
  <c r="T74" i="10"/>
  <c r="S74" i="10"/>
  <c r="R74" i="10"/>
  <c r="Q74" i="10"/>
  <c r="P74" i="10"/>
  <c r="O74" i="10"/>
  <c r="N74" i="10"/>
  <c r="M74" i="10"/>
  <c r="L74" i="10"/>
  <c r="K74" i="10"/>
  <c r="J74" i="10"/>
  <c r="I74" i="10"/>
  <c r="AB69" i="10"/>
  <c r="AA69" i="10"/>
  <c r="Z69" i="10"/>
  <c r="U69" i="10"/>
  <c r="T69" i="10"/>
  <c r="S69" i="10"/>
  <c r="R69" i="10"/>
  <c r="Q69" i="10"/>
  <c r="P69" i="10"/>
  <c r="O69" i="10"/>
  <c r="N69" i="10"/>
  <c r="M69" i="10"/>
  <c r="L69" i="10"/>
  <c r="K69" i="10"/>
  <c r="J69" i="10"/>
  <c r="I69" i="10"/>
  <c r="AB66" i="10"/>
  <c r="AA66" i="10"/>
  <c r="Z66" i="10"/>
  <c r="U66" i="10"/>
  <c r="T66" i="10"/>
  <c r="S66" i="10"/>
  <c r="R66" i="10"/>
  <c r="Q66" i="10"/>
  <c r="P66" i="10"/>
  <c r="O66" i="10"/>
  <c r="N66" i="10"/>
  <c r="M66" i="10"/>
  <c r="L66" i="10"/>
  <c r="K66" i="10"/>
  <c r="J66" i="10"/>
  <c r="I66" i="10"/>
  <c r="AB62" i="10"/>
  <c r="AA62" i="10"/>
  <c r="Z62" i="10"/>
  <c r="U62" i="10"/>
  <c r="T62" i="10"/>
  <c r="S62" i="10"/>
  <c r="R62" i="10"/>
  <c r="Q62" i="10"/>
  <c r="P62" i="10"/>
  <c r="O62" i="10"/>
  <c r="N62" i="10"/>
  <c r="M62" i="10"/>
  <c r="L62" i="10"/>
  <c r="K62" i="10"/>
  <c r="J62" i="10"/>
  <c r="I62" i="10"/>
  <c r="AB59" i="10"/>
  <c r="AA59" i="10"/>
  <c r="Z59" i="10"/>
  <c r="U59" i="10"/>
  <c r="T59" i="10"/>
  <c r="S59" i="10"/>
  <c r="R59" i="10"/>
  <c r="Q59" i="10"/>
  <c r="P59" i="10"/>
  <c r="O59" i="10"/>
  <c r="N59" i="10"/>
  <c r="M59" i="10"/>
  <c r="L59" i="10"/>
  <c r="K59" i="10"/>
  <c r="J59" i="10"/>
  <c r="I59" i="10"/>
  <c r="AB54" i="10"/>
  <c r="AA54" i="10"/>
  <c r="Z54" i="10"/>
  <c r="U54" i="10"/>
  <c r="T54" i="10"/>
  <c r="S54" i="10"/>
  <c r="R54" i="10"/>
  <c r="Q54" i="10"/>
  <c r="P54" i="10"/>
  <c r="O54" i="10"/>
  <c r="N54" i="10"/>
  <c r="M54" i="10"/>
  <c r="L54" i="10"/>
  <c r="K54" i="10"/>
  <c r="J54" i="10"/>
  <c r="I54" i="10"/>
  <c r="AB51" i="10"/>
  <c r="AA51" i="10"/>
  <c r="Z51" i="10"/>
  <c r="U51" i="10"/>
  <c r="T51" i="10"/>
  <c r="S51" i="10"/>
  <c r="R51" i="10"/>
  <c r="Q51" i="10"/>
  <c r="P51" i="10"/>
  <c r="O51" i="10"/>
  <c r="N51" i="10"/>
  <c r="M51" i="10"/>
  <c r="L51" i="10"/>
  <c r="K51" i="10"/>
  <c r="J51" i="10"/>
  <c r="I51" i="10"/>
  <c r="AB47" i="10"/>
  <c r="AA47" i="10"/>
  <c r="Z47" i="10"/>
  <c r="U47" i="10"/>
  <c r="T47" i="10"/>
  <c r="S47" i="10"/>
  <c r="R47" i="10"/>
  <c r="Q47" i="10"/>
  <c r="P47" i="10"/>
  <c r="O47" i="10"/>
  <c r="N47" i="10"/>
  <c r="M47" i="10"/>
  <c r="L47" i="10"/>
  <c r="K47" i="10"/>
  <c r="J47" i="10"/>
  <c r="I47" i="10"/>
  <c r="AB44" i="10"/>
  <c r="AA44" i="10"/>
  <c r="Z44" i="10"/>
  <c r="U44" i="10"/>
  <c r="T44" i="10"/>
  <c r="S44" i="10"/>
  <c r="R44" i="10"/>
  <c r="Q44" i="10"/>
  <c r="P44" i="10"/>
  <c r="O44" i="10"/>
  <c r="N44" i="10"/>
  <c r="M44" i="10"/>
  <c r="L44" i="10"/>
  <c r="K44" i="10"/>
  <c r="J44" i="10"/>
  <c r="I44" i="10"/>
  <c r="AB41" i="10"/>
  <c r="AA41" i="10"/>
  <c r="Z41" i="10"/>
  <c r="U41" i="10"/>
  <c r="T41" i="10"/>
  <c r="S41" i="10"/>
  <c r="R41" i="10"/>
  <c r="Q41" i="10"/>
  <c r="P41" i="10"/>
  <c r="O41" i="10"/>
  <c r="N41" i="10"/>
  <c r="M41" i="10"/>
  <c r="L41" i="10"/>
  <c r="K41" i="10"/>
  <c r="J41" i="10"/>
  <c r="I41" i="10"/>
  <c r="AB37" i="10"/>
  <c r="AA37" i="10"/>
  <c r="Z37" i="10"/>
  <c r="U37" i="10"/>
  <c r="T37" i="10"/>
  <c r="S37" i="10"/>
  <c r="R37" i="10"/>
  <c r="Q37" i="10"/>
  <c r="P37" i="10"/>
  <c r="O37" i="10"/>
  <c r="N37" i="10"/>
  <c r="M37" i="10"/>
  <c r="L37" i="10"/>
  <c r="K37" i="10"/>
  <c r="J37" i="10"/>
  <c r="I37" i="10"/>
  <c r="AB34" i="10"/>
  <c r="AA34" i="10"/>
  <c r="Z34" i="10"/>
  <c r="U34" i="10"/>
  <c r="T34" i="10"/>
  <c r="S34" i="10"/>
  <c r="R34" i="10"/>
  <c r="Q34" i="10"/>
  <c r="P34" i="10"/>
  <c r="O34" i="10"/>
  <c r="N34" i="10"/>
  <c r="M34" i="10"/>
  <c r="L34" i="10"/>
  <c r="K34" i="10"/>
  <c r="J34" i="10"/>
  <c r="I34" i="10"/>
  <c r="AB30" i="10"/>
  <c r="AA30" i="10"/>
  <c r="Z30" i="10"/>
  <c r="U30" i="10"/>
  <c r="T30" i="10"/>
  <c r="S30" i="10"/>
  <c r="R30" i="10"/>
  <c r="Q30" i="10"/>
  <c r="P30" i="10"/>
  <c r="O30" i="10"/>
  <c r="N30" i="10"/>
  <c r="M30" i="10"/>
  <c r="L30" i="10"/>
  <c r="K30" i="10"/>
  <c r="J30" i="10"/>
  <c r="I30" i="10"/>
  <c r="AB26" i="10"/>
  <c r="AA26" i="10"/>
  <c r="Z26" i="10"/>
  <c r="U26" i="10"/>
  <c r="T26" i="10"/>
  <c r="S26" i="10"/>
  <c r="R26" i="10"/>
  <c r="Q26" i="10"/>
  <c r="P26" i="10"/>
  <c r="O26" i="10"/>
  <c r="N26" i="10"/>
  <c r="M26" i="10"/>
  <c r="L26" i="10"/>
  <c r="K26" i="10"/>
  <c r="J26" i="10"/>
  <c r="I26" i="10"/>
  <c r="AB23" i="10"/>
  <c r="AA23" i="10"/>
  <c r="Z23" i="10"/>
  <c r="U23" i="10"/>
  <c r="T23" i="10"/>
  <c r="S23" i="10"/>
  <c r="R23" i="10"/>
  <c r="Q23" i="10"/>
  <c r="P23" i="10"/>
  <c r="O23" i="10"/>
  <c r="N23" i="10"/>
  <c r="M23" i="10"/>
  <c r="L23" i="10"/>
  <c r="K23" i="10"/>
  <c r="J23" i="10"/>
  <c r="I23" i="10"/>
  <c r="AB20" i="10"/>
  <c r="AA20" i="10"/>
  <c r="Z20" i="10"/>
  <c r="U20" i="10"/>
  <c r="T20" i="10"/>
  <c r="S20" i="10"/>
  <c r="R20" i="10"/>
  <c r="Q20" i="10"/>
  <c r="P20" i="10"/>
  <c r="O20" i="10"/>
  <c r="N20" i="10"/>
  <c r="M20" i="10"/>
  <c r="L20" i="10"/>
  <c r="K20" i="10"/>
  <c r="J20" i="10"/>
  <c r="I20" i="10"/>
  <c r="AB17" i="10"/>
  <c r="AA17" i="10"/>
  <c r="Z17" i="10"/>
  <c r="U17" i="10"/>
  <c r="T17" i="10"/>
  <c r="S17" i="10"/>
  <c r="R17" i="10"/>
  <c r="Q17" i="10"/>
  <c r="P17" i="10"/>
  <c r="O17" i="10"/>
  <c r="N17" i="10"/>
  <c r="M17" i="10"/>
  <c r="L17" i="10"/>
  <c r="K17" i="10"/>
  <c r="J17" i="10"/>
  <c r="I17" i="10"/>
  <c r="AB14" i="10"/>
  <c r="AA14" i="10"/>
  <c r="Z14" i="10"/>
  <c r="U14" i="10"/>
  <c r="T14" i="10"/>
  <c r="S14" i="10"/>
  <c r="R14" i="10"/>
  <c r="Q14" i="10"/>
  <c r="P14" i="10"/>
  <c r="O14" i="10"/>
  <c r="N14" i="10"/>
  <c r="M14" i="10"/>
  <c r="L14" i="10"/>
  <c r="K14" i="10"/>
  <c r="J14" i="10"/>
  <c r="I14" i="10"/>
  <c r="AB10" i="10"/>
  <c r="AA10" i="10"/>
  <c r="Z10" i="10"/>
  <c r="U10" i="10"/>
  <c r="T10" i="10"/>
  <c r="S10" i="10"/>
  <c r="R10" i="10"/>
  <c r="Q10" i="10"/>
  <c r="P10" i="10"/>
  <c r="O10" i="10"/>
  <c r="N10" i="10"/>
  <c r="M10" i="10"/>
  <c r="L10" i="10"/>
  <c r="K10" i="10"/>
  <c r="J10" i="10"/>
  <c r="I10" i="10"/>
  <c r="AJ279" i="11" l="1"/>
  <c r="AJ283" i="11"/>
  <c r="AC205" i="11"/>
  <c r="BC30" i="11"/>
  <c r="AV131" i="11"/>
  <c r="AV133" i="11" s="1"/>
  <c r="AU30" i="11"/>
  <c r="AW112" i="11"/>
  <c r="BC112" i="11"/>
  <c r="AD112" i="11"/>
  <c r="AD284" i="11"/>
  <c r="BC94" i="11"/>
  <c r="BC102" i="11" s="1"/>
  <c r="BC292" i="11"/>
  <c r="AV258" i="11"/>
  <c r="AV261" i="11" s="1"/>
  <c r="AX296" i="11"/>
  <c r="AV69" i="11"/>
  <c r="AU234" i="11"/>
  <c r="AE26" i="11"/>
  <c r="AV45" i="11"/>
  <c r="AV47" i="11" s="1"/>
  <c r="AY47" i="11"/>
  <c r="AD294" i="11"/>
  <c r="Q279" i="11"/>
  <c r="AV196" i="11"/>
  <c r="AE294" i="11"/>
  <c r="AV122" i="11"/>
  <c r="AU112" i="11"/>
  <c r="AU284" i="11"/>
  <c r="BD112" i="11"/>
  <c r="BD284" i="11"/>
  <c r="BB108" i="11"/>
  <c r="BB284" i="11" s="1"/>
  <c r="AB290" i="11"/>
  <c r="AC285" i="11"/>
  <c r="AC284" i="11"/>
  <c r="AW287" i="11"/>
  <c r="Q283" i="11"/>
  <c r="AC234" i="11"/>
  <c r="AV93" i="11"/>
  <c r="AD26" i="11"/>
  <c r="AU219" i="11"/>
  <c r="AC94" i="11"/>
  <c r="AC102" i="11" s="1"/>
  <c r="AB102" i="11"/>
  <c r="AU93" i="11"/>
  <c r="AV78" i="11"/>
  <c r="BC296" i="11"/>
  <c r="BC159" i="11"/>
  <c r="AU292" i="11"/>
  <c r="AV219" i="11"/>
  <c r="AE287" i="11"/>
  <c r="AX176" i="11"/>
  <c r="BB231" i="11"/>
  <c r="BB234" i="11" s="1"/>
  <c r="AV75" i="11"/>
  <c r="AV29" i="11"/>
  <c r="AV30" i="11" s="1"/>
  <c r="AV51" i="11"/>
  <c r="AW290" i="11"/>
  <c r="AD176" i="11"/>
  <c r="AV171" i="11"/>
  <c r="AE290" i="11"/>
  <c r="AX117" i="11"/>
  <c r="AE102" i="11"/>
  <c r="BC152" i="11"/>
  <c r="AD287" i="11"/>
  <c r="AV200" i="11"/>
  <c r="AW294" i="11"/>
  <c r="AV231" i="11"/>
  <c r="AX234" i="11"/>
  <c r="BC176" i="11"/>
  <c r="AV271" i="11"/>
  <c r="AV274" i="11" s="1"/>
  <c r="AW298" i="11"/>
  <c r="AC294" i="11"/>
  <c r="BC41" i="11"/>
  <c r="AX290" i="11"/>
  <c r="BB20" i="11"/>
  <c r="AV80" i="11"/>
  <c r="AV83" i="11" s="1"/>
  <c r="AC289" i="11"/>
  <c r="BC187" i="11"/>
  <c r="AE176" i="11"/>
  <c r="BB11" i="11"/>
  <c r="BB14" i="11" s="1"/>
  <c r="AX238" i="11"/>
  <c r="AC295" i="11"/>
  <c r="AV267" i="11"/>
  <c r="BC20" i="11"/>
  <c r="BB52" i="11"/>
  <c r="BB54" i="11" s="1"/>
  <c r="AW297" i="11"/>
  <c r="AX102" i="11"/>
  <c r="AW289" i="11"/>
  <c r="AX122" i="11"/>
  <c r="AC176" i="11"/>
  <c r="AV65" i="11"/>
  <c r="AV66" i="11" s="1"/>
  <c r="AC117" i="11"/>
  <c r="AC59" i="11"/>
  <c r="Z283" i="11"/>
  <c r="AD298" i="11"/>
  <c r="AE289" i="11"/>
  <c r="AW293" i="11"/>
  <c r="AC112" i="11"/>
  <c r="AC137" i="11"/>
  <c r="AC187" i="11"/>
  <c r="AD254" i="11"/>
  <c r="AY251" i="11"/>
  <c r="AY293" i="11" s="1"/>
  <c r="AV276" i="11"/>
  <c r="AV278" i="11" s="1"/>
  <c r="AX278" i="11"/>
  <c r="AX287" i="11"/>
  <c r="AU285" i="11"/>
  <c r="AX295" i="11"/>
  <c r="AZ125" i="11"/>
  <c r="AZ127" i="11" s="1"/>
  <c r="AE127" i="11"/>
  <c r="AZ40" i="11"/>
  <c r="AZ41" i="11" s="1"/>
  <c r="AE41" i="11"/>
  <c r="AW107" i="11"/>
  <c r="AV58" i="11"/>
  <c r="AC66" i="11"/>
  <c r="AX59" i="11"/>
  <c r="AV56" i="11"/>
  <c r="AZ136" i="11"/>
  <c r="AZ137" i="11" s="1"/>
  <c r="AE137" i="11"/>
  <c r="AZ105" i="11"/>
  <c r="AZ107" i="11" s="1"/>
  <c r="AE107" i="11"/>
  <c r="AD14" i="11"/>
  <c r="AY12" i="11"/>
  <c r="AY14" i="11" s="1"/>
  <c r="AE298" i="11"/>
  <c r="BC47" i="11"/>
  <c r="AC290" i="11"/>
  <c r="AD290" i="11"/>
  <c r="AC287" i="11"/>
  <c r="AC298" i="11"/>
  <c r="AC293" i="11"/>
  <c r="AW127" i="11"/>
  <c r="AW41" i="11"/>
  <c r="AX66" i="11"/>
  <c r="AD137" i="11"/>
  <c r="AX294" i="11"/>
  <c r="AZ31" i="11"/>
  <c r="AZ34" i="11" s="1"/>
  <c r="AE34" i="11"/>
  <c r="AV224" i="11"/>
  <c r="AZ227" i="11"/>
  <c r="AV161" i="11"/>
  <c r="AX227" i="11"/>
  <c r="AV226" i="11"/>
  <c r="AD264" i="11"/>
  <c r="AY262" i="11"/>
  <c r="AX137" i="11"/>
  <c r="AV134" i="11"/>
  <c r="AD293" i="11"/>
  <c r="AU299" i="11"/>
  <c r="AX297" i="11"/>
  <c r="AC297" i="11"/>
  <c r="AY228" i="11"/>
  <c r="AY234" i="11" s="1"/>
  <c r="AD234" i="11"/>
  <c r="AZ251" i="11"/>
  <c r="AZ254" i="11" s="1"/>
  <c r="AE254" i="11"/>
  <c r="AY210" i="11"/>
  <c r="AY212" i="11" s="1"/>
  <c r="AD212" i="11"/>
  <c r="AE205" i="11"/>
  <c r="AZ202" i="11"/>
  <c r="AZ205" i="11" s="1"/>
  <c r="AX250" i="11"/>
  <c r="AV248" i="11"/>
  <c r="AV250" i="11" s="1"/>
  <c r="AW34" i="11"/>
  <c r="AE264" i="11"/>
  <c r="AZ262" i="11"/>
  <c r="AZ264" i="11" s="1"/>
  <c r="AV108" i="11"/>
  <c r="AV284" i="11" s="1"/>
  <c r="AX112" i="11"/>
  <c r="AX285" i="11"/>
  <c r="AW212" i="11"/>
  <c r="AY40" i="11"/>
  <c r="AY41" i="11" s="1"/>
  <c r="AD41" i="11"/>
  <c r="AY202" i="11"/>
  <c r="AD205" i="11"/>
  <c r="AZ228" i="11"/>
  <c r="AZ234" i="11" s="1"/>
  <c r="AE234" i="11"/>
  <c r="AZ15" i="11"/>
  <c r="AZ17" i="11" s="1"/>
  <c r="AE17" i="11"/>
  <c r="AE297" i="11"/>
  <c r="AD289" i="11"/>
  <c r="AV94" i="11"/>
  <c r="AV102" i="11" s="1"/>
  <c r="AX187" i="11"/>
  <c r="AD102" i="11"/>
  <c r="AY125" i="11"/>
  <c r="AY127" i="11" s="1"/>
  <c r="AD127" i="11"/>
  <c r="AW234" i="11"/>
  <c r="AZ261" i="11"/>
  <c r="AZ210" i="11"/>
  <c r="AZ212" i="11" s="1"/>
  <c r="AE212" i="11"/>
  <c r="AW137" i="11"/>
  <c r="AY105" i="11"/>
  <c r="AY107" i="11" s="1"/>
  <c r="AD107" i="11"/>
  <c r="AY15" i="11"/>
  <c r="AD17" i="11"/>
  <c r="AV160" i="11"/>
  <c r="AX165" i="11"/>
  <c r="AE14" i="11"/>
  <c r="AZ12" i="11"/>
  <c r="AZ14" i="11" s="1"/>
  <c r="AY31" i="11"/>
  <c r="AY34" i="11" s="1"/>
  <c r="AD34" i="11"/>
  <c r="AX23" i="11"/>
  <c r="AX289" i="11"/>
  <c r="AU159" i="11"/>
  <c r="AU176" i="11"/>
  <c r="BB249" i="11"/>
  <c r="AU295" i="11"/>
  <c r="AU212" i="11"/>
  <c r="BB190" i="11"/>
  <c r="AU287" i="11"/>
  <c r="AU146" i="11"/>
  <c r="AU187" i="11"/>
  <c r="BB93" i="11"/>
  <c r="AU102" i="11"/>
  <c r="BB219" i="11"/>
  <c r="AU140" i="11"/>
  <c r="AV246" i="11"/>
  <c r="BC293" i="11"/>
  <c r="AU294" i="11"/>
  <c r="AY290" i="11"/>
  <c r="BD205" i="11"/>
  <c r="BB27" i="11"/>
  <c r="AU297" i="11"/>
  <c r="BB298" i="11"/>
  <c r="BB45" i="11"/>
  <c r="BB47" i="11" s="1"/>
  <c r="BC146" i="11"/>
  <c r="BB210" i="11"/>
  <c r="BB212" i="11" s="1"/>
  <c r="BB271" i="11"/>
  <c r="BB274" i="11" s="1"/>
  <c r="BD264" i="11"/>
  <c r="BB262" i="11"/>
  <c r="BB264" i="11" s="1"/>
  <c r="BC287" i="11"/>
  <c r="BB107" i="11"/>
  <c r="AU298" i="11"/>
  <c r="BC93" i="11"/>
  <c r="BB258" i="11"/>
  <c r="BB261" i="11" s="1"/>
  <c r="BB154" i="11"/>
  <c r="BB159" i="11" s="1"/>
  <c r="BD292" i="11"/>
  <c r="BD159" i="11"/>
  <c r="BB276" i="11"/>
  <c r="BB278" i="11" s="1"/>
  <c r="BC278" i="11"/>
  <c r="BB82" i="11"/>
  <c r="BB299" i="11" s="1"/>
  <c r="BD83" i="11"/>
  <c r="BD299" i="11"/>
  <c r="BC140" i="11"/>
  <c r="BB139" i="11"/>
  <c r="BC122" i="11"/>
  <c r="BC285" i="11"/>
  <c r="BB205" i="11"/>
  <c r="BC212" i="11"/>
  <c r="AU290" i="11"/>
  <c r="BC242" i="11"/>
  <c r="BB239" i="11"/>
  <c r="BB242" i="11" s="1"/>
  <c r="BD122" i="11"/>
  <c r="BD294" i="11"/>
  <c r="BD295" i="11"/>
  <c r="BB184" i="11"/>
  <c r="BD187" i="11"/>
  <c r="BD23" i="11"/>
  <c r="BD289" i="11"/>
  <c r="BC133" i="11"/>
  <c r="BB131" i="11"/>
  <c r="BB133" i="11" s="1"/>
  <c r="BC298" i="11"/>
  <c r="BC165" i="11"/>
  <c r="BB84" i="11"/>
  <c r="BB88" i="11" s="1"/>
  <c r="BD88" i="11"/>
  <c r="BD140" i="11"/>
  <c r="BB138" i="11"/>
  <c r="BC294" i="11"/>
  <c r="BC299" i="11"/>
  <c r="AU293" i="11"/>
  <c r="BD196" i="11"/>
  <c r="BB188" i="11"/>
  <c r="BD287" i="11"/>
  <c r="BC254" i="11"/>
  <c r="BB253" i="11"/>
  <c r="BB254" i="11" s="1"/>
  <c r="BB67" i="11"/>
  <c r="BB69" i="11" s="1"/>
  <c r="BB124" i="11"/>
  <c r="BB127" i="11" s="1"/>
  <c r="BC127" i="11"/>
  <c r="BB265" i="11"/>
  <c r="BB267" i="11" s="1"/>
  <c r="BC267" i="11"/>
  <c r="BC291" i="11"/>
  <c r="AS279" i="11"/>
  <c r="BD66" i="11"/>
  <c r="BB63" i="11"/>
  <c r="BB66" i="11" s="1"/>
  <c r="BD176" i="11"/>
  <c r="BD285" i="11"/>
  <c r="BB243" i="11"/>
  <c r="BB246" i="11" s="1"/>
  <c r="BC246" i="11"/>
  <c r="BC79" i="11"/>
  <c r="BB42" i="11"/>
  <c r="BB44" i="11" s="1"/>
  <c r="BC44" i="11"/>
  <c r="BC17" i="11"/>
  <c r="BB16" i="11"/>
  <c r="BB17" i="11" s="1"/>
  <c r="BB247" i="11"/>
  <c r="BC250" i="11"/>
  <c r="BD146" i="11"/>
  <c r="BB142" i="11"/>
  <c r="BB146" i="11" s="1"/>
  <c r="AU196" i="11"/>
  <c r="BD297" i="11"/>
  <c r="BB195" i="11"/>
  <c r="BC297" i="11"/>
  <c r="AS283" i="11"/>
  <c r="BB224" i="11"/>
  <c r="BB79" i="11"/>
  <c r="BB122" i="11"/>
  <c r="AU289" i="11"/>
  <c r="BB41" i="11"/>
  <c r="AU62" i="11"/>
  <c r="BD62" i="11"/>
  <c r="BB61" i="11"/>
  <c r="BB62" i="11" s="1"/>
  <c r="BD290" i="11"/>
  <c r="BC289" i="11"/>
  <c r="BC34" i="11"/>
  <c r="BB31" i="11"/>
  <c r="BB34" i="11" s="1"/>
  <c r="AZ44" i="11"/>
  <c r="AV43" i="11"/>
  <c r="AV44" i="11" s="1"/>
  <c r="AV109" i="11"/>
  <c r="BD238" i="11"/>
  <c r="BD293" i="11"/>
  <c r="AZ176" i="11"/>
  <c r="AB152" i="10"/>
  <c r="AV87" i="11"/>
  <c r="AV88" i="11" s="1"/>
  <c r="AW147" i="11"/>
  <c r="AD147" i="11"/>
  <c r="AC147" i="11"/>
  <c r="X152" i="11"/>
  <c r="X279" i="11" s="1"/>
  <c r="AE147" i="11"/>
  <c r="X291" i="11"/>
  <c r="X283" i="11" s="1"/>
  <c r="AT147" i="11"/>
  <c r="AK291" i="11"/>
  <c r="AK283" i="11" s="1"/>
  <c r="AK152" i="11"/>
  <c r="AK279" i="11" s="1"/>
  <c r="AX147" i="11"/>
  <c r="AB152" i="11"/>
  <c r="AB291" i="11"/>
  <c r="AY187" i="11"/>
  <c r="AV268" i="11"/>
  <c r="AV270" i="11" s="1"/>
  <c r="AY62" i="11"/>
  <c r="AV60" i="11"/>
  <c r="AV62" i="11" s="1"/>
  <c r="AY112" i="11"/>
  <c r="AY37" i="11"/>
  <c r="AV35" i="11"/>
  <c r="AV37" i="11" s="1"/>
  <c r="BB285" i="11"/>
  <c r="BB176" i="11"/>
  <c r="AV153" i="11"/>
  <c r="AV292" i="11" s="1"/>
  <c r="AZ10" i="11"/>
  <c r="BB10" i="11"/>
  <c r="AZ112" i="11"/>
  <c r="AY159" i="11"/>
  <c r="AV172" i="11"/>
  <c r="AY10" i="11"/>
  <c r="AZ187" i="11"/>
  <c r="AY20" i="11"/>
  <c r="AV18" i="11"/>
  <c r="AV20" i="11" s="1"/>
  <c r="AY257" i="11"/>
  <c r="AV255" i="11"/>
  <c r="AV257" i="11" s="1"/>
  <c r="BB238" i="11"/>
  <c r="AV296" i="11"/>
  <c r="AY26" i="11"/>
  <c r="AV24" i="11"/>
  <c r="AV26" i="11" s="1"/>
  <c r="AZ159" i="11"/>
  <c r="AY130" i="11"/>
  <c r="AV128" i="11"/>
  <c r="AV130" i="11" s="1"/>
  <c r="AY176" i="11"/>
  <c r="AV235" i="11"/>
  <c r="AY238" i="11"/>
  <c r="AV168" i="11"/>
  <c r="AZ238" i="11"/>
  <c r="AZ290" i="11"/>
  <c r="BB51" i="11"/>
  <c r="AZ74" i="11"/>
  <c r="AV71" i="11"/>
  <c r="AV74" i="11" s="1"/>
  <c r="AV285" i="11"/>
  <c r="AY54" i="11"/>
  <c r="AV52" i="11"/>
  <c r="AV54" i="11" s="1"/>
  <c r="AV186" i="11"/>
  <c r="AV7" i="11"/>
  <c r="AV138" i="11"/>
  <c r="AV140" i="11" s="1"/>
  <c r="AV21" i="11"/>
  <c r="AV23" i="11" s="1"/>
  <c r="AV115" i="11"/>
  <c r="AZ117" i="11"/>
  <c r="AY117" i="11"/>
  <c r="AZ88" i="11"/>
  <c r="AY88" i="11"/>
  <c r="Z279" i="10"/>
  <c r="N279" i="10"/>
  <c r="T279" i="10"/>
  <c r="O279" i="10"/>
  <c r="U279" i="10"/>
  <c r="P279" i="10"/>
  <c r="Q279" i="10"/>
  <c r="J279" i="10"/>
  <c r="AB279" i="10"/>
  <c r="M279" i="10"/>
  <c r="S279" i="10"/>
  <c r="AA279" i="10"/>
  <c r="L279" i="10"/>
  <c r="K279" i="10"/>
  <c r="W281" i="10" s="1"/>
  <c r="I279" i="10"/>
  <c r="R279" i="10"/>
  <c r="H270" i="10"/>
  <c r="H267" i="10"/>
  <c r="H250" i="10"/>
  <c r="H238" i="10"/>
  <c r="H133" i="10"/>
  <c r="H112" i="10"/>
  <c r="H102" i="10"/>
  <c r="H83" i="10"/>
  <c r="H17" i="10"/>
  <c r="BB94" i="11" l="1"/>
  <c r="BB102" i="11" s="1"/>
  <c r="BC290" i="11"/>
  <c r="BC283" i="11" s="1"/>
  <c r="AB279" i="11"/>
  <c r="AB283" i="11"/>
  <c r="BB112" i="11"/>
  <c r="AV79" i="11"/>
  <c r="AZ294" i="11"/>
  <c r="AV299" i="11"/>
  <c r="AY289" i="11"/>
  <c r="AV59" i="11"/>
  <c r="BB292" i="11"/>
  <c r="BB295" i="11"/>
  <c r="AZ293" i="11"/>
  <c r="AV228" i="11"/>
  <c r="AV234" i="11" s="1"/>
  <c r="AV31" i="11"/>
  <c r="AV34" i="11" s="1"/>
  <c r="AY294" i="11"/>
  <c r="AY298" i="11"/>
  <c r="AV210" i="11"/>
  <c r="AV212" i="11" s="1"/>
  <c r="AV227" i="11"/>
  <c r="AZ297" i="11"/>
  <c r="AV165" i="11"/>
  <c r="AV125" i="11"/>
  <c r="AV127" i="11" s="1"/>
  <c r="AZ295" i="11"/>
  <c r="AV112" i="11"/>
  <c r="AY264" i="11"/>
  <c r="AV262" i="11"/>
  <c r="AV264" i="11" s="1"/>
  <c r="BB187" i="11"/>
  <c r="AV136" i="11"/>
  <c r="AV137" i="11" s="1"/>
  <c r="AY205" i="11"/>
  <c r="AV202" i="11"/>
  <c r="AV205" i="11" s="1"/>
  <c r="AY295" i="11"/>
  <c r="AY254" i="11"/>
  <c r="AV251" i="11"/>
  <c r="AV254" i="11" s="1"/>
  <c r="AZ298" i="11"/>
  <c r="AY297" i="11"/>
  <c r="AZ287" i="11"/>
  <c r="U280" i="10"/>
  <c r="BB250" i="11"/>
  <c r="AY287" i="11"/>
  <c r="AV40" i="11"/>
  <c r="AV41" i="11" s="1"/>
  <c r="AZ289" i="11"/>
  <c r="AV15" i="11"/>
  <c r="AV17" i="11" s="1"/>
  <c r="AY17" i="11"/>
  <c r="AV12" i="11"/>
  <c r="AV14" i="11" s="1"/>
  <c r="AV105" i="11"/>
  <c r="AV107" i="11" s="1"/>
  <c r="BB140" i="11"/>
  <c r="BB294" i="11"/>
  <c r="BB83" i="11"/>
  <c r="BB289" i="11"/>
  <c r="BB293" i="11"/>
  <c r="BB196" i="11"/>
  <c r="BB30" i="11"/>
  <c r="BB287" i="11"/>
  <c r="BB297" i="11"/>
  <c r="BC279" i="11"/>
  <c r="BB227" i="11"/>
  <c r="AD279" i="10"/>
  <c r="AE147" i="10"/>
  <c r="BB290" i="11"/>
  <c r="AY147" i="11"/>
  <c r="AD152" i="11"/>
  <c r="AD279" i="11" s="1"/>
  <c r="AD291" i="11"/>
  <c r="AD283" i="11" s="1"/>
  <c r="AX291" i="11"/>
  <c r="AX283" i="11" s="1"/>
  <c r="AX152" i="11"/>
  <c r="AX279" i="11" s="1"/>
  <c r="AC152" i="11"/>
  <c r="AC279" i="11" s="1"/>
  <c r="AC291" i="11"/>
  <c r="AC283" i="11" s="1"/>
  <c r="BD147" i="11"/>
  <c r="AU147" i="11"/>
  <c r="AT291" i="11"/>
  <c r="AT283" i="11" s="1"/>
  <c r="AT152" i="11"/>
  <c r="AT279" i="11" s="1"/>
  <c r="AW152" i="11"/>
  <c r="AW279" i="11" s="1"/>
  <c r="AW291" i="11"/>
  <c r="AW283" i="11" s="1"/>
  <c r="AZ147" i="11"/>
  <c r="AE152" i="11"/>
  <c r="AE279" i="11" s="1"/>
  <c r="AE291" i="11"/>
  <c r="AE283" i="11" s="1"/>
  <c r="AV159" i="11"/>
  <c r="AV10" i="11"/>
  <c r="AV176" i="11"/>
  <c r="AV238" i="11"/>
  <c r="AV290" i="11"/>
  <c r="AV187" i="11"/>
  <c r="AV117" i="11"/>
  <c r="H261" i="10"/>
  <c r="H130" i="10"/>
  <c r="H41" i="10"/>
  <c r="H93" i="10"/>
  <c r="H146" i="10"/>
  <c r="H187" i="10"/>
  <c r="H196" i="10"/>
  <c r="H200" i="10"/>
  <c r="H274" i="10"/>
  <c r="H88" i="10"/>
  <c r="H34" i="10"/>
  <c r="H44" i="10"/>
  <c r="H69" i="10"/>
  <c r="H79" i="10"/>
  <c r="H278" i="10"/>
  <c r="H23" i="10"/>
  <c r="H20" i="10"/>
  <c r="H37" i="10"/>
  <c r="H54" i="10"/>
  <c r="H62" i="10"/>
  <c r="H254" i="10"/>
  <c r="H14" i="10"/>
  <c r="H140" i="10"/>
  <c r="H10" i="10"/>
  <c r="H127" i="10"/>
  <c r="H47" i="10"/>
  <c r="H122" i="10"/>
  <c r="H159" i="10"/>
  <c r="H165" i="10"/>
  <c r="H212" i="10"/>
  <c r="H219" i="10"/>
  <c r="H227" i="10"/>
  <c r="H242" i="10"/>
  <c r="H257" i="10"/>
  <c r="H264" i="10"/>
  <c r="H30" i="10"/>
  <c r="H74" i="10"/>
  <c r="H152" i="10"/>
  <c r="H234" i="10"/>
  <c r="H176" i="10"/>
  <c r="H26" i="10"/>
  <c r="H51" i="10"/>
  <c r="H59" i="10"/>
  <c r="H66" i="10"/>
  <c r="H107" i="10"/>
  <c r="H117" i="10"/>
  <c r="H137" i="10"/>
  <c r="H205" i="10"/>
  <c r="H246" i="10"/>
  <c r="AV289" i="11" l="1"/>
  <c r="AV297" i="11"/>
  <c r="AV295" i="11"/>
  <c r="AV287" i="11"/>
  <c r="AV298" i="11"/>
  <c r="AV294" i="11"/>
  <c r="AV293" i="11"/>
  <c r="AV147" i="11"/>
  <c r="AV152" i="11" s="1"/>
  <c r="AV279" i="11" s="1"/>
  <c r="AE152" i="10"/>
  <c r="AE279" i="10" s="1"/>
  <c r="AV280" i="11"/>
  <c r="AZ152" i="11"/>
  <c r="AZ279" i="11" s="1"/>
  <c r="AZ291" i="11"/>
  <c r="AZ283" i="11" s="1"/>
  <c r="AU152" i="11"/>
  <c r="AU279" i="11" s="1"/>
  <c r="AU291" i="11"/>
  <c r="AU283" i="11" s="1"/>
  <c r="BD152" i="11"/>
  <c r="BD279" i="11" s="1"/>
  <c r="BB147" i="11"/>
  <c r="BD291" i="11"/>
  <c r="BD283" i="11" s="1"/>
  <c r="AY152" i="11"/>
  <c r="AY279" i="11" s="1"/>
  <c r="AY291" i="11"/>
  <c r="AY283" i="11" s="1"/>
  <c r="H279" i="10"/>
  <c r="AV291" i="11" l="1"/>
  <c r="AV283" i="11" s="1"/>
  <c r="BB152" i="11"/>
  <c r="BB279" i="11" s="1"/>
  <c r="BB291" i="11"/>
  <c r="BB283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Löfflerová Kamila</author>
  </authors>
  <commentList>
    <comment ref="J35" authorId="0" shapeId="0" xr:uid="{B134EB6D-8D8C-439E-8329-C6B3B4120B18}">
      <text>
        <r>
          <rPr>
            <sz val="9"/>
            <color indexed="81"/>
            <rFont val="Tahoma"/>
            <family val="2"/>
            <charset val="238"/>
          </rPr>
          <t xml:space="preserve">PH školy 1050+19 OON=1069
Phmax 1064-1069=-5h
financováno jen 14h do výše PHmax
</t>
        </r>
      </text>
    </comment>
    <comment ref="Q125" authorId="0" shapeId="0" xr:uid="{81B75977-CF86-4E3A-B271-D183CD4B7D42}">
      <text>
        <r>
          <rPr>
            <sz val="10"/>
            <color indexed="81"/>
            <rFont val="Tahoma"/>
            <family val="2"/>
            <charset val="238"/>
          </rPr>
          <t>16.3. přesunuto z DPČ = bez odečtu limitu, narovnáno v další úpravě</t>
        </r>
      </text>
    </comment>
    <comment ref="AD125" authorId="0" shapeId="0" xr:uid="{444421D8-1AFE-46B7-9AE6-2FF0F24D7C31}">
      <text>
        <r>
          <rPr>
            <sz val="10"/>
            <color indexed="81"/>
            <rFont val="Tahoma"/>
            <charset val="1"/>
          </rPr>
          <t xml:space="preserve">původně v rozpisu odečteno -0,17 
správně v následující úpravě bez odečtu (zástup za nemoc)
</t>
        </r>
      </text>
    </comment>
  </commentList>
</comments>
</file>

<file path=xl/sharedStrings.xml><?xml version="1.0" encoding="utf-8"?>
<sst xmlns="http://schemas.openxmlformats.org/spreadsheetml/2006/main" count="1791" uniqueCount="258">
  <si>
    <t>RED_IZO</t>
  </si>
  <si>
    <t>NIV_CELKEM</t>
  </si>
  <si>
    <t>ODVODY_CELKEM</t>
  </si>
  <si>
    <t>FKSP_CELKEM</t>
  </si>
  <si>
    <t>ONIV_CELKEM</t>
  </si>
  <si>
    <t>ZAM_CELKEM</t>
  </si>
  <si>
    <t>Limit počtu zaměstnanců</t>
  </si>
  <si>
    <t>Limit počtu NPZ</t>
  </si>
  <si>
    <t>Limit počtu PP</t>
  </si>
  <si>
    <t>IČO</t>
  </si>
  <si>
    <t>ICO</t>
  </si>
  <si>
    <t>§</t>
  </si>
  <si>
    <t>druh činnosti</t>
  </si>
  <si>
    <t>poskytovatel</t>
  </si>
  <si>
    <t>c_KU</t>
  </si>
  <si>
    <t>Zkr_nazev</t>
  </si>
  <si>
    <t>druh_cinnosti</t>
  </si>
  <si>
    <t>Gymnázium Česká Lípa</t>
  </si>
  <si>
    <t>SŠ</t>
  </si>
  <si>
    <t>MŠMT</t>
  </si>
  <si>
    <t>ŠJ</t>
  </si>
  <si>
    <t>Gymnázium Mimoň</t>
  </si>
  <si>
    <t>Gymnázium Jablonec nad Nisou</t>
  </si>
  <si>
    <t>Gymnázium F. X. Šaldy Liberec</t>
  </si>
  <si>
    <t>Gymnázium Frýdlant</t>
  </si>
  <si>
    <t>Gymnázium Ivana Olbrachta Semily</t>
  </si>
  <si>
    <t>Gymnázium Turnov</t>
  </si>
  <si>
    <t>DM</t>
  </si>
  <si>
    <t>Gymnázium a Střední odborná škola pedagogická Liberec</t>
  </si>
  <si>
    <t>Obchodní akademie Česká Lípa</t>
  </si>
  <si>
    <t>Vyšší odborná škola mezinárodního obchodu a Obchodní akademie Jablonec nad Nisou</t>
  </si>
  <si>
    <t>VOŠ</t>
  </si>
  <si>
    <t>Obchodní akademie a Jazyková škola s právem státní jazykové zkoušky Liberec</t>
  </si>
  <si>
    <t>Střední průmyslová škola Česká Lípa</t>
  </si>
  <si>
    <t>Střední průmyslová škola stavební Liberec</t>
  </si>
  <si>
    <t>Střední průmyslová škola strojní a elektrotechnická a Vyšší odborná škola Liberec</t>
  </si>
  <si>
    <t>Střední průmyslová škola textilní Liberec</t>
  </si>
  <si>
    <t>Vyšší odborná škola sklářská a Střední škola Nový Bor</t>
  </si>
  <si>
    <t>Střední uměleckoprůmyslová škola sklářská Kamenický Šenov</t>
  </si>
  <si>
    <t>Střední uměleckoprůmyslová škola a Vyšší odborná škola Jablonec nad Nisou</t>
  </si>
  <si>
    <t>Střední uměleckoprůmyslová škola sklářská Železný Brod</t>
  </si>
  <si>
    <t>Střední uměleckoprůmyslová škola a Vyšší odborná škola Turnov</t>
  </si>
  <si>
    <t>Střední zdravotnická škola a Vyšší odborná škola zdravotnická Liberec</t>
  </si>
  <si>
    <t>Střední zdravotnická škola Turnov</t>
  </si>
  <si>
    <t>Střední škola a Mateřská škola Liberec</t>
  </si>
  <si>
    <t>Střední škola strojní, stavební a dopravní Liberec</t>
  </si>
  <si>
    <t>Integrovaná střední škola Vysoké nad Jizerou</t>
  </si>
  <si>
    <t>Střední průmyslová škola technická Jablonec nad Nisou</t>
  </si>
  <si>
    <t>Střední škola řemesel a služeb Jablonec nad Nisou</t>
  </si>
  <si>
    <t>Střední škola gastronomie a služeb Liberec</t>
  </si>
  <si>
    <t>Střední škola Lomnice nad Popelkou</t>
  </si>
  <si>
    <t>Střední škola hospodářská a lesnická Frýdlant</t>
  </si>
  <si>
    <t>Střední odborná škola Liberec</t>
  </si>
  <si>
    <t>INTERNÁT</t>
  </si>
  <si>
    <t>Obchodní akademie, Hotelová škola a Střední odborná škola Turnov</t>
  </si>
  <si>
    <t>Základní škola a mateřská škola logopedická</t>
  </si>
  <si>
    <t>ŠD</t>
  </si>
  <si>
    <t>Základní škola a Mateřská škola pro tělesně postižené</t>
  </si>
  <si>
    <t>SPC</t>
  </si>
  <si>
    <t>Základní škola Jablonec nad Nisou</t>
  </si>
  <si>
    <t>Základní škola a Mateřská škola při dětské léčebně</t>
  </si>
  <si>
    <t>Základní škola a Mateřská škola při nemocnici</t>
  </si>
  <si>
    <t>Základní škola a Mateřská škola Jablonec nad Nisou</t>
  </si>
  <si>
    <t>Základní škola Tanvald</t>
  </si>
  <si>
    <t>Základní škola a Mateřská škola Jilemnice</t>
  </si>
  <si>
    <t>Základní škola speciální Semily</t>
  </si>
  <si>
    <t>DD</t>
  </si>
  <si>
    <t>PPP</t>
  </si>
  <si>
    <t>Gymnázium Tanvald</t>
  </si>
  <si>
    <t>Gymnázium, Střední odborná škola a Střední zdravotnická škola Jilemnice</t>
  </si>
  <si>
    <t>Střední škola Semily</t>
  </si>
  <si>
    <t>Střední zdravotnická škola a Střední odborná škola  Česká Lípa</t>
  </si>
  <si>
    <t xml:space="preserve">SŠ </t>
  </si>
  <si>
    <t>MŠ_SPEC</t>
  </si>
  <si>
    <t>MŠ_SPEC_AP</t>
  </si>
  <si>
    <t>ZŠ_spec</t>
  </si>
  <si>
    <t>ZŠ_spec_AP</t>
  </si>
  <si>
    <t>ŠD_AP</t>
  </si>
  <si>
    <t>SŠ_spec_AP</t>
  </si>
  <si>
    <t>SŠ_spec</t>
  </si>
  <si>
    <t>součást</t>
  </si>
  <si>
    <t>z toho v Kč</t>
  </si>
  <si>
    <t>z toho:</t>
  </si>
  <si>
    <t>číselník</t>
  </si>
  <si>
    <t>identifikátor ředitelství</t>
  </si>
  <si>
    <t>organizace</t>
  </si>
  <si>
    <t>Platy</t>
  </si>
  <si>
    <t>OON</t>
  </si>
  <si>
    <t>Pojistné</t>
  </si>
  <si>
    <t>FKSP</t>
  </si>
  <si>
    <t>ONIV</t>
  </si>
  <si>
    <t>zdroj_rozpisu</t>
  </si>
  <si>
    <t>Platy_CELKEM</t>
  </si>
  <si>
    <t>OON_CELKEM</t>
  </si>
  <si>
    <t>ZAM_PP</t>
  </si>
  <si>
    <t>ZAM_NPZ</t>
  </si>
  <si>
    <t>NORMATIVNÍ ROZPIS ROZPOČTU PŘÍMÝCH NIV NA ROK 2023</t>
  </si>
  <si>
    <t>ŠD_NEPED</t>
  </si>
  <si>
    <t>KÚLK</t>
  </si>
  <si>
    <t>Celkový součet</t>
  </si>
  <si>
    <t>Dětský domov, Česká Lípa</t>
  </si>
  <si>
    <t>Dětský domov, Jablonné v Podještědí</t>
  </si>
  <si>
    <t>Dětský domov, ZŠ a MŠ, Krompach</t>
  </si>
  <si>
    <t>Dětský domov, Dubá - Deštná</t>
  </si>
  <si>
    <t>Dětský domov, Jablonec nad Nisou</t>
  </si>
  <si>
    <t>Dětský domov, Frýdlant</t>
  </si>
  <si>
    <t>Dětský domov, Semily</t>
  </si>
  <si>
    <t>Pedagogická-psychologická poradna, Česká Lípa</t>
  </si>
  <si>
    <t>Pedagogicko-psychologická poradna, Jablonec nad Nisou</t>
  </si>
  <si>
    <t>Pedagogicko-psychologická poradna,  Liberec</t>
  </si>
  <si>
    <t>Pedagogicko-psychologická poradna a speciálně pedagogické centrum, Semily</t>
  </si>
  <si>
    <t>SPC logopedické a surdopedické, Liberec</t>
  </si>
  <si>
    <t>PO</t>
  </si>
  <si>
    <t>Gymnázium Antona Randy Jablonec nad Nisou</t>
  </si>
  <si>
    <t>PLATY</t>
  </si>
  <si>
    <t>Mzdové prostředky celkem</t>
  </si>
  <si>
    <t>Odvody</t>
  </si>
  <si>
    <t xml:space="preserve">FKSP          </t>
  </si>
  <si>
    <t>LIMIT ZAMĚSTNANCŮ</t>
  </si>
  <si>
    <t>převody platy_OON</t>
  </si>
  <si>
    <t>Autoškola a svářečský kurz</t>
  </si>
  <si>
    <t>Podpůrná opatření</t>
  </si>
  <si>
    <t>Individuální úpravy/změna výkonů v DM, ŠJ a VOŠ</t>
  </si>
  <si>
    <t>celkem úprava limitu zaměstnanců</t>
  </si>
  <si>
    <t>Dohodovací řízení</t>
  </si>
  <si>
    <t>Individuální úpravy</t>
  </si>
  <si>
    <t>Změna výkonů DM, ŠJ a VOŠ</t>
  </si>
  <si>
    <t>Platy celkem</t>
  </si>
  <si>
    <t xml:space="preserve">Dohody PPČ             z P1-c1  </t>
  </si>
  <si>
    <t xml:space="preserve">Dohody převod </t>
  </si>
  <si>
    <t xml:space="preserve">Odstupné </t>
  </si>
  <si>
    <t>OON Celkem</t>
  </si>
  <si>
    <t>Individ. úpravy</t>
  </si>
  <si>
    <t>ONIV Celkem</t>
  </si>
  <si>
    <t xml:space="preserve">Limit počtu PP </t>
  </si>
  <si>
    <t xml:space="preserve">Limit počtu NPZ  </t>
  </si>
  <si>
    <t>Platy_upr</t>
  </si>
  <si>
    <t>Platy_CELKEM_upr</t>
  </si>
  <si>
    <t>OON_upr</t>
  </si>
  <si>
    <t>OON_CELKEM_upr</t>
  </si>
  <si>
    <t>MP_upr</t>
  </si>
  <si>
    <t>ODVODY_upr</t>
  </si>
  <si>
    <t>FKSP_upr</t>
  </si>
  <si>
    <t>ONIV_upr</t>
  </si>
  <si>
    <t>ONIV_CELKEM_upr</t>
  </si>
  <si>
    <t>ZAM_PP_upr</t>
  </si>
  <si>
    <t>ZAM_NPZ_upr</t>
  </si>
  <si>
    <t>ZAM_CELKEM_upr</t>
  </si>
  <si>
    <t>Individuální úprava dle PH školy k 1.9. 2023</t>
  </si>
  <si>
    <t>NORMATIVNÍ ROZPIS ROZPOČTU PŘÍMÝCH NIV NA ROK 2023 - krajské školy</t>
  </si>
  <si>
    <t>Gymnázium Česká Lípa Celkem</t>
  </si>
  <si>
    <t>Gymnázium Mimoň Celkem</t>
  </si>
  <si>
    <t>Gymnázium Jablonec nad Nisou Celkem</t>
  </si>
  <si>
    <t>Gymnázium Tanvald Celkem</t>
  </si>
  <si>
    <t>Gymnázium F. X. Šaldy Liberec Celkem</t>
  </si>
  <si>
    <t>Gymnázium Frýdlant Celkem</t>
  </si>
  <si>
    <t>Gymnázium Ivana Olbrachta Semily Celkem</t>
  </si>
  <si>
    <t>Gymnázium Turnov Celkem</t>
  </si>
  <si>
    <t>Gymnázium Antona Randy Jablonec nad Nisou Celkem</t>
  </si>
  <si>
    <t>Gymnázium, Střední odborná škola a Střední zdravotnická škola Jilemnice Celkem</t>
  </si>
  <si>
    <t>Gymnázium a Střední odborná škola pedagogická Liberec Celkem</t>
  </si>
  <si>
    <t>Obchodní akademie Česká Lípa Celkem</t>
  </si>
  <si>
    <t>Vyšší odborná škola mezinárodního obchodu a Obchodní akademie Jablonec nad Nisou Celkem</t>
  </si>
  <si>
    <t>Obchodní akademie a Jazyková škola s právem státní jazykové zkoušky Liberec Celkem</t>
  </si>
  <si>
    <t>Střední průmyslová škola Česká Lípa Celkem</t>
  </si>
  <si>
    <t>Střední průmyslová škola stavební Liberec Celkem</t>
  </si>
  <si>
    <t>Střední průmyslová škola strojní a elektrotechnická a Vyšší odborná škola Liberec Celkem</t>
  </si>
  <si>
    <t>Střední průmyslová škola textilní Liberec Celkem</t>
  </si>
  <si>
    <t>Vyšší odborná škola sklářská a Střední škola Nový Bor Celkem</t>
  </si>
  <si>
    <t>Střední uměleckoprůmyslová škola sklářská Kamenický Šenov Celkem</t>
  </si>
  <si>
    <t>Střední uměleckoprůmyslová škola a Vyšší odborná škola Jablonec nad Nisou Celkem</t>
  </si>
  <si>
    <t>Střední uměleckoprůmyslová škola sklářská Železný Brod Celkem</t>
  </si>
  <si>
    <t>Střední uměleckoprůmyslová škola a Vyšší odborná škola Turnov Celkem</t>
  </si>
  <si>
    <t>Střední zdravotnická škola a Vyšší odborná škola zdravotnická Liberec Celkem</t>
  </si>
  <si>
    <t>Střední zdravotnická škola Turnov Celkem</t>
  </si>
  <si>
    <t>Střední škola a Mateřská škola Liberec Celkem</t>
  </si>
  <si>
    <t>Střední škola strojní, stavební a dopravní Liberec Celkem</t>
  </si>
  <si>
    <t>Střední škola Semily Celkem</t>
  </si>
  <si>
    <t>Integrovaná střední škola Vysoké nad Jizerou Celkem</t>
  </si>
  <si>
    <t>Střední zdravotnická škola a Střední odborná škola  Česká Lípa Celkem</t>
  </si>
  <si>
    <t>Střední průmyslová škola technická Jablonec nad Nisou Celkem</t>
  </si>
  <si>
    <t>Střední škola řemesel a služeb Jablonec nad Nisou Celkem</t>
  </si>
  <si>
    <t>Střední škola gastronomie a služeb Liberec Celkem</t>
  </si>
  <si>
    <t>Střední škola Lomnice nad Popelkou Celkem</t>
  </si>
  <si>
    <t>Střední škola hospodářská a lesnická Frýdlant Celkem</t>
  </si>
  <si>
    <t>Střední odborná škola Liberec Celkem</t>
  </si>
  <si>
    <t>Obchodní akademie, Hotelová škola a Střední odborná škola Turnov Celkem</t>
  </si>
  <si>
    <t>Základní škola a mateřská škola logopedická Celkem</t>
  </si>
  <si>
    <t>Základní škola a Mateřská škola pro tělesně postižené Celkem</t>
  </si>
  <si>
    <t>Základní škola Jablonec nad Nisou Celkem</t>
  </si>
  <si>
    <t>Základní škola a Mateřská škola při dětské léčebně Celkem</t>
  </si>
  <si>
    <t>Základní škola a Mateřská škola při nemocnici Celkem</t>
  </si>
  <si>
    <t>Základní škola a Mateřská škola Jablonec nad Nisou Celkem</t>
  </si>
  <si>
    <t>Základní škola Tanvald Celkem</t>
  </si>
  <si>
    <t>Základní škola a Mateřská škola Jilemnice Celkem</t>
  </si>
  <si>
    <t>Základní škola speciální Semily Celkem</t>
  </si>
  <si>
    <t>Dětský domov, Česká Lípa Celkem</t>
  </si>
  <si>
    <t>Dětský domov, Jablonné v Podještědí Celkem</t>
  </si>
  <si>
    <t>Dětský domov, ZŠ a MŠ, Krompach Celkem</t>
  </si>
  <si>
    <t>Dětský domov, Dubá - Deštná Celkem</t>
  </si>
  <si>
    <t>Dětský domov, Jablonec nad Nisou Celkem</t>
  </si>
  <si>
    <t>Dětský domov, Frýdlant Celkem</t>
  </si>
  <si>
    <t>Dětský domov, Semily Celkem</t>
  </si>
  <si>
    <t>Pedagogická-psychologická poradna, Česká Lípa Celkem</t>
  </si>
  <si>
    <t>Pedagogicko-psychologická poradna, Jablonec nad Nisou Celkem</t>
  </si>
  <si>
    <t>Pedagogicko-psychologická poradna,  Liberec Celkem</t>
  </si>
  <si>
    <t>Pedagogicko-psychologická poradna a speciálně pedagogické centrum, Semily Celkem</t>
  </si>
  <si>
    <t>SPC logopedické a surdopedické, Liberec Celkem</t>
  </si>
  <si>
    <t>OON celkem</t>
  </si>
  <si>
    <t>OON ped</t>
  </si>
  <si>
    <r>
      <t>DPČ, DPP (NE kroužky !!) -</t>
    </r>
    <r>
      <rPr>
        <sz val="8"/>
        <rFont val="Arial CE"/>
        <charset val="238"/>
      </rPr>
      <t xml:space="preserve"> z rozpočtu přímých NIV nelze hradit aktivity nesouvisející s výukou dle RVP</t>
    </r>
  </si>
  <si>
    <t>DPČ, DPP - na podpůrná opatření v Kč</t>
  </si>
  <si>
    <t>Odstupné v Kč</t>
  </si>
  <si>
    <t>OON neped</t>
  </si>
  <si>
    <t>DPČ, DPP - hodiny přidělené dle rozvrhu do PHmax</t>
  </si>
  <si>
    <t>DPČ, DPP - zástupy</t>
  </si>
  <si>
    <t>zástupy za nemoc (v Kč)</t>
  </si>
  <si>
    <t>DPČ, DPP v Kč</t>
  </si>
  <si>
    <t>PEDAGOG</t>
  </si>
  <si>
    <t>NEPEDAGOG</t>
  </si>
  <si>
    <t>ø krajský měs. plat</t>
  </si>
  <si>
    <t xml:space="preserve">v Kč   </t>
  </si>
  <si>
    <t>jiné (v Kč)</t>
  </si>
  <si>
    <t>CELKEM</t>
  </si>
  <si>
    <t>OON_rozpis</t>
  </si>
  <si>
    <t>v hod/týden dle údajů vykázaných v P1c-01 k 30.9.2022</t>
  </si>
  <si>
    <t>úprava</t>
  </si>
  <si>
    <t>OON_ostatní osobní náklady (dohody)</t>
  </si>
  <si>
    <t>ROZPIS březen</t>
  </si>
  <si>
    <t>X</t>
  </si>
  <si>
    <t>MŠ</t>
  </si>
  <si>
    <t>Individuální úprava dle PH školy</t>
  </si>
  <si>
    <r>
      <t>PEDAGOG</t>
    </r>
    <r>
      <rPr>
        <b/>
        <sz val="10"/>
        <color rgb="FFFF0000"/>
        <rFont val="Calibri"/>
        <family val="2"/>
        <charset val="238"/>
        <scheme val="minor"/>
      </rPr>
      <t xml:space="preserve">  65 %</t>
    </r>
  </si>
  <si>
    <r>
      <t>NEPEDAGOG</t>
    </r>
    <r>
      <rPr>
        <b/>
        <sz val="10"/>
        <color rgb="FFFF0000"/>
        <rFont val="Calibri"/>
        <family val="2"/>
        <charset val="238"/>
        <scheme val="minor"/>
      </rPr>
      <t xml:space="preserve">  65 %</t>
    </r>
  </si>
  <si>
    <t>ÚPRAVA PLATŮ 100%</t>
  </si>
  <si>
    <t>ÚPRAVA PLATŮ 65%</t>
  </si>
  <si>
    <t>úprava 100%</t>
  </si>
  <si>
    <t>ÚPRAVA LIMITU 100%</t>
  </si>
  <si>
    <t>ÚPRAVA LIMITU 65%</t>
  </si>
  <si>
    <r>
      <t xml:space="preserve">PEDAGOG </t>
    </r>
    <r>
      <rPr>
        <b/>
        <sz val="10"/>
        <color theme="0" tint="-0.499984740745262"/>
        <rFont val="Calibri"/>
        <family val="2"/>
        <charset val="238"/>
        <scheme val="minor"/>
      </rPr>
      <t>100%</t>
    </r>
  </si>
  <si>
    <r>
      <t xml:space="preserve">NEPEDAGOG </t>
    </r>
    <r>
      <rPr>
        <b/>
        <sz val="10"/>
        <color theme="0" tint="-0.499984740745262"/>
        <rFont val="Calibri"/>
        <family val="2"/>
        <charset val="238"/>
        <scheme val="minor"/>
      </rPr>
      <t>100%</t>
    </r>
  </si>
  <si>
    <t>úprava 65%</t>
  </si>
  <si>
    <t>Vážená paní ředitelko, vážený pane řediteli,</t>
  </si>
  <si>
    <t>a limity počtu zaměstnanců stanovených krajským úřadem.</t>
  </si>
  <si>
    <t>dále Vám předkládáme úpravu rozpisu rozpočtu přímých NIV, která obsahuje:</t>
  </si>
  <si>
    <t>1)</t>
  </si>
  <si>
    <t>POZN:</t>
  </si>
  <si>
    <t>dostupné na www.EDULK.cz</t>
  </si>
  <si>
    <t>Zpracoval: OŠMTS KÚ LK, oddělení financování přímých nákladů</t>
  </si>
  <si>
    <t xml:space="preserve">předkládáme Vám roční výši finančních prostředků pro školy a školní družiny a limity počtu zaměstnanců stanovených MŠMT na rok 2023 a rozpis dalších finančních prostředků </t>
  </si>
  <si>
    <t>Další podrobnosti k normativnímu rozpisu rozpočtu jsou uvedeny v "Informaci k rozpisu rozpočtu přímých NIV na rok 2023"</t>
  </si>
  <si>
    <t>a v „Krajské metodice rozpisu přímých výdajů právnických osob vykonávajících činnost škol a školských zařízení zřizovaných obcemi a krajem pro rok 2023"</t>
  </si>
  <si>
    <t xml:space="preserve">Převody do OON </t>
  </si>
  <si>
    <t>Komentář k normativnímu rozpisu rozpočtu přímých NIV k 20. 4. 2023</t>
  </si>
  <si>
    <t>výsledky dohodovacího řízení</t>
  </si>
  <si>
    <t>Vzhledem k výši rezervy jsou OON stále ve výši 65 % požadavku. Rozdíl bude dorovnán po obdržení nových závazných úkazatelů ze strany MŠMT.</t>
  </si>
  <si>
    <t>V Liberci dne 20. 4. 2023</t>
  </si>
  <si>
    <t>Úprava rozpočtu přímých NIV k 20. dubnu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</si>
</sst>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00000000"/>
  </numFmts>
  <fonts count="3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8"/>
      <name val="Arial CE"/>
      <family val="2"/>
      <charset val="238"/>
    </font>
    <font>
      <b/>
      <sz val="10"/>
      <name val="Calibri"/>
      <family val="2"/>
      <charset val="238"/>
      <scheme val="minor"/>
    </font>
    <font>
      <b/>
      <sz val="8"/>
      <name val="Arial CE"/>
      <charset val="238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 CE"/>
      <charset val="238"/>
    </font>
    <font>
      <sz val="8"/>
      <color rgb="FFFF0000"/>
      <name val="Arial CE"/>
      <charset val="238"/>
    </font>
    <font>
      <sz val="10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sz val="10"/>
      <color indexed="81"/>
      <name val="Tahoma"/>
      <family val="2"/>
      <charset val="238"/>
    </font>
    <font>
      <sz val="8"/>
      <name val="Arial"/>
      <family val="2"/>
      <charset val="238"/>
    </font>
    <font>
      <b/>
      <sz val="10"/>
      <color rgb="FFFF0000"/>
      <name val="Calibri"/>
      <family val="2"/>
      <charset val="238"/>
      <scheme val="minor"/>
    </font>
    <font>
      <b/>
      <sz val="10"/>
      <color theme="0" tint="-0.499984740745262"/>
      <name val="Calibri"/>
      <family val="2"/>
      <charset val="238"/>
      <scheme val="minor"/>
    </font>
    <font>
      <sz val="10"/>
      <color theme="0" tint="-0.499984740745262"/>
      <name val="Calibri"/>
      <family val="2"/>
      <charset val="238"/>
      <scheme val="minor"/>
    </font>
    <font>
      <sz val="8"/>
      <color theme="0" tint="-0.499984740745262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b/>
      <sz val="11"/>
      <color theme="0" tint="-0.499984740745262"/>
      <name val="Calibri"/>
      <family val="2"/>
      <charset val="238"/>
      <scheme val="minor"/>
    </font>
    <font>
      <b/>
      <u/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 CE"/>
      <charset val="238"/>
    </font>
    <font>
      <sz val="10"/>
      <color indexed="81"/>
      <name val="Tahoma"/>
      <charset val="1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2" fillId="0" borderId="0"/>
  </cellStyleXfs>
  <cellXfs count="13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1"/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5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left"/>
    </xf>
    <xf numFmtId="3" fontId="0" fillId="0" borderId="1" xfId="0" applyNumberFormat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3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 shrinkToFit="1"/>
    </xf>
    <xf numFmtId="4" fontId="3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4" fillId="0" borderId="0" xfId="1" applyAlignment="1">
      <alignment horizontal="center"/>
    </xf>
    <xf numFmtId="0" fontId="4" fillId="0" borderId="1" xfId="1" applyBorder="1" applyAlignment="1">
      <alignment horizontal="center"/>
    </xf>
    <xf numFmtId="4" fontId="7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0" fillId="0" borderId="5" xfId="0" applyBorder="1"/>
    <xf numFmtId="165" fontId="0" fillId="0" borderId="5" xfId="0" applyNumberFormat="1" applyBorder="1" applyAlignment="1">
      <alignment horizontal="center"/>
    </xf>
    <xf numFmtId="165" fontId="0" fillId="0" borderId="5" xfId="0" applyNumberFormat="1" applyBorder="1" applyAlignment="1">
      <alignment horizontal="left"/>
    </xf>
    <xf numFmtId="3" fontId="0" fillId="0" borderId="5" xfId="0" applyNumberFormat="1" applyBorder="1"/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left"/>
    </xf>
    <xf numFmtId="3" fontId="5" fillId="2" borderId="1" xfId="0" applyNumberFormat="1" applyFont="1" applyFill="1" applyBorder="1"/>
    <xf numFmtId="0" fontId="10" fillId="2" borderId="1" xfId="1" applyFont="1" applyFill="1" applyBorder="1" applyAlignment="1">
      <alignment horizontal="center"/>
    </xf>
    <xf numFmtId="3" fontId="15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/>
    </xf>
    <xf numFmtId="3" fontId="2" fillId="0" borderId="6" xfId="0" applyNumberFormat="1" applyFont="1" applyBorder="1" applyAlignment="1">
      <alignment horizontal="center"/>
    </xf>
    <xf numFmtId="3" fontId="1" fillId="0" borderId="1" xfId="0" applyNumberFormat="1" applyFont="1" applyBorder="1"/>
    <xf numFmtId="0" fontId="17" fillId="0" borderId="0" xfId="0" applyFont="1" applyAlignment="1">
      <alignment horizontal="left"/>
    </xf>
    <xf numFmtId="3" fontId="0" fillId="0" borderId="0" xfId="0" applyNumberFormat="1"/>
    <xf numFmtId="3" fontId="16" fillId="0" borderId="1" xfId="0" applyNumberFormat="1" applyFont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4" fontId="0" fillId="0" borderId="1" xfId="0" applyNumberFormat="1" applyBorder="1"/>
    <xf numFmtId="4" fontId="5" fillId="2" borderId="1" xfId="0" applyNumberFormat="1" applyFont="1" applyFill="1" applyBorder="1"/>
    <xf numFmtId="3" fontId="4" fillId="0" borderId="0" xfId="1" applyNumberFormat="1"/>
    <xf numFmtId="3" fontId="4" fillId="0" borderId="1" xfId="1" applyNumberFormat="1" applyBorder="1"/>
    <xf numFmtId="3" fontId="10" fillId="2" borderId="1" xfId="1" applyNumberFormat="1" applyFont="1" applyFill="1" applyBorder="1"/>
    <xf numFmtId="164" fontId="4" fillId="0" borderId="0" xfId="1" applyNumberFormat="1" applyAlignment="1">
      <alignment horizontal="right"/>
    </xf>
    <xf numFmtId="164" fontId="4" fillId="0" borderId="0" xfId="1" applyNumberFormat="1"/>
    <xf numFmtId="164" fontId="3" fillId="3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center"/>
    </xf>
    <xf numFmtId="164" fontId="0" fillId="0" borderId="0" xfId="0" applyNumberFormat="1"/>
    <xf numFmtId="4" fontId="10" fillId="2" borderId="1" xfId="1" applyNumberFormat="1" applyFont="1" applyFill="1" applyBorder="1"/>
    <xf numFmtId="4" fontId="0" fillId="0" borderId="0" xfId="0" applyNumberFormat="1"/>
    <xf numFmtId="4" fontId="16" fillId="0" borderId="1" xfId="0" applyNumberFormat="1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right"/>
    </xf>
    <xf numFmtId="4" fontId="5" fillId="2" borderId="1" xfId="0" applyNumberFormat="1" applyFont="1" applyFill="1" applyBorder="1" applyAlignment="1">
      <alignment horizontal="right"/>
    </xf>
    <xf numFmtId="4" fontId="10" fillId="2" borderId="1" xfId="1" applyNumberFormat="1" applyFont="1" applyFill="1" applyBorder="1" applyAlignment="1">
      <alignment horizontal="right"/>
    </xf>
    <xf numFmtId="3" fontId="4" fillId="0" borderId="5" xfId="1" applyNumberFormat="1" applyBorder="1"/>
    <xf numFmtId="4" fontId="4" fillId="0" borderId="0" xfId="1" applyNumberFormat="1"/>
    <xf numFmtId="4" fontId="6" fillId="9" borderId="1" xfId="0" applyNumberFormat="1" applyFont="1" applyFill="1" applyBorder="1" applyAlignment="1">
      <alignment horizontal="center"/>
    </xf>
    <xf numFmtId="4" fontId="6" fillId="9" borderId="1" xfId="0" applyNumberFormat="1" applyFont="1" applyFill="1" applyBorder="1"/>
    <xf numFmtId="0" fontId="13" fillId="0" borderId="1" xfId="0" applyFont="1" applyBorder="1" applyAlignment="1">
      <alignment horizontal="center"/>
    </xf>
    <xf numFmtId="4" fontId="20" fillId="0" borderId="1" xfId="0" applyNumberFormat="1" applyFont="1" applyBorder="1"/>
    <xf numFmtId="3" fontId="24" fillId="0" borderId="6" xfId="0" applyNumberFormat="1" applyFont="1" applyBorder="1" applyAlignment="1">
      <alignment horizontal="center"/>
    </xf>
    <xf numFmtId="3" fontId="25" fillId="0" borderId="1" xfId="0" applyNumberFormat="1" applyFont="1" applyBorder="1"/>
    <xf numFmtId="3" fontId="26" fillId="2" borderId="1" xfId="0" applyNumberFormat="1" applyFont="1" applyFill="1" applyBorder="1"/>
    <xf numFmtId="4" fontId="23" fillId="0" borderId="1" xfId="0" applyNumberFormat="1" applyFont="1" applyBorder="1" applyAlignment="1">
      <alignment horizontal="center" vertical="center" wrapText="1"/>
    </xf>
    <xf numFmtId="4" fontId="23" fillId="0" borderId="1" xfId="0" applyNumberFormat="1" applyFont="1" applyBorder="1" applyAlignment="1">
      <alignment horizontal="center" vertical="center"/>
    </xf>
    <xf numFmtId="4" fontId="24" fillId="0" borderId="6" xfId="0" applyNumberFormat="1" applyFont="1" applyBorder="1" applyAlignment="1">
      <alignment horizontal="center"/>
    </xf>
    <xf numFmtId="4" fontId="25" fillId="0" borderId="1" xfId="0" applyNumberFormat="1" applyFont="1" applyBorder="1"/>
    <xf numFmtId="4" fontId="26" fillId="2" borderId="1" xfId="0" applyNumberFormat="1" applyFont="1" applyFill="1" applyBorder="1"/>
    <xf numFmtId="0" fontId="12" fillId="0" borderId="0" xfId="0" applyFont="1"/>
    <xf numFmtId="0" fontId="27" fillId="0" borderId="0" xfId="0" applyFont="1"/>
    <xf numFmtId="0" fontId="28" fillId="0" borderId="0" xfId="0" applyFont="1"/>
    <xf numFmtId="0" fontId="29" fillId="0" borderId="0" xfId="0" applyFont="1"/>
    <xf numFmtId="0" fontId="30" fillId="0" borderId="0" xfId="0" applyFont="1"/>
    <xf numFmtId="3" fontId="1" fillId="3" borderId="1" xfId="0" applyNumberFormat="1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3" fontId="1" fillId="3" borderId="2" xfId="0" applyNumberFormat="1" applyFont="1" applyFill="1" applyBorder="1" applyAlignment="1">
      <alignment horizontal="center" vertical="center"/>
    </xf>
    <xf numFmtId="4" fontId="1" fillId="3" borderId="2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left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left" vertical="center" wrapText="1"/>
    </xf>
    <xf numFmtId="4" fontId="6" fillId="5" borderId="1" xfId="0" applyNumberFormat="1" applyFont="1" applyFill="1" applyBorder="1" applyAlignment="1">
      <alignment horizontal="center" vertical="center"/>
    </xf>
    <xf numFmtId="4" fontId="8" fillId="5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wrapText="1"/>
    </xf>
    <xf numFmtId="3" fontId="14" fillId="0" borderId="1" xfId="0" applyNumberFormat="1" applyFont="1" applyBorder="1" applyAlignment="1">
      <alignment horizontal="center" vertical="center" textRotation="90"/>
    </xf>
    <xf numFmtId="3" fontId="22" fillId="7" borderId="3" xfId="0" applyNumberFormat="1" applyFont="1" applyFill="1" applyBorder="1" applyAlignment="1">
      <alignment horizontal="center" vertical="center"/>
    </xf>
    <xf numFmtId="3" fontId="22" fillId="7" borderId="4" xfId="0" applyNumberFormat="1" applyFont="1" applyFill="1" applyBorder="1" applyAlignment="1">
      <alignment horizontal="center" vertical="center"/>
    </xf>
    <xf numFmtId="3" fontId="7" fillId="6" borderId="1" xfId="0" applyNumberFormat="1" applyFont="1" applyFill="1" applyBorder="1" applyAlignment="1">
      <alignment horizontal="center" vertical="center"/>
    </xf>
    <xf numFmtId="4" fontId="7" fillId="6" borderId="1" xfId="0" applyNumberFormat="1" applyFont="1" applyFill="1" applyBorder="1" applyAlignment="1">
      <alignment horizontal="center" vertical="center"/>
    </xf>
    <xf numFmtId="3" fontId="14" fillId="8" borderId="1" xfId="0" applyNumberFormat="1" applyFont="1" applyFill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4" fontId="16" fillId="0" borderId="3" xfId="0" applyNumberFormat="1" applyFont="1" applyBorder="1" applyAlignment="1">
      <alignment horizontal="center" vertical="center"/>
    </xf>
    <xf numFmtId="4" fontId="16" fillId="0" borderId="8" xfId="0" applyNumberFormat="1" applyFont="1" applyBorder="1" applyAlignment="1">
      <alignment horizontal="center" vertical="center"/>
    </xf>
    <xf numFmtId="4" fontId="16" fillId="0" borderId="4" xfId="0" applyNumberFormat="1" applyFont="1" applyBorder="1" applyAlignment="1">
      <alignment horizontal="center" vertical="center"/>
    </xf>
    <xf numFmtId="3" fontId="21" fillId="6" borderId="1" xfId="0" applyNumberFormat="1" applyFont="1" applyFill="1" applyBorder="1" applyAlignment="1">
      <alignment horizontal="center" vertical="center"/>
    </xf>
    <xf numFmtId="4" fontId="21" fillId="6" borderId="1" xfId="0" applyNumberFormat="1" applyFont="1" applyFill="1" applyBorder="1" applyAlignment="1">
      <alignment horizontal="center" vertical="center"/>
    </xf>
    <xf numFmtId="9" fontId="11" fillId="4" borderId="7" xfId="0" applyNumberFormat="1" applyFont="1" applyFill="1" applyBorder="1" applyAlignment="1">
      <alignment horizontal="center"/>
    </xf>
    <xf numFmtId="3" fontId="23" fillId="0" borderId="1" xfId="0" applyNumberFormat="1" applyFont="1" applyBorder="1" applyAlignment="1">
      <alignment horizontal="center" vertical="center" textRotation="90" wrapText="1"/>
    </xf>
    <xf numFmtId="3" fontId="16" fillId="0" borderId="3" xfId="0" applyNumberFormat="1" applyFont="1" applyBorder="1" applyAlignment="1">
      <alignment horizontal="center" vertical="center"/>
    </xf>
    <xf numFmtId="3" fontId="16" fillId="0" borderId="4" xfId="0" applyNumberFormat="1" applyFont="1" applyBorder="1" applyAlignment="1">
      <alignment horizontal="center" vertical="center"/>
    </xf>
    <xf numFmtId="3" fontId="21" fillId="7" borderId="3" xfId="0" applyNumberFormat="1" applyFont="1" applyFill="1" applyBorder="1" applyAlignment="1">
      <alignment horizontal="center" vertical="center"/>
    </xf>
    <xf numFmtId="3" fontId="21" fillId="7" borderId="4" xfId="0" applyNumberFormat="1" applyFont="1" applyFill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 textRotation="90" wrapText="1"/>
    </xf>
    <xf numFmtId="4" fontId="23" fillId="0" borderId="3" xfId="0" applyNumberFormat="1" applyFont="1" applyBorder="1" applyAlignment="1">
      <alignment horizontal="center" vertical="center"/>
    </xf>
    <xf numFmtId="4" fontId="23" fillId="0" borderId="8" xfId="0" applyNumberFormat="1" applyFont="1" applyBorder="1" applyAlignment="1">
      <alignment horizontal="center" vertical="center"/>
    </xf>
    <xf numFmtId="4" fontId="23" fillId="0" borderId="4" xfId="0" applyNumberFormat="1" applyFont="1" applyBorder="1" applyAlignment="1">
      <alignment horizontal="center" vertical="center"/>
    </xf>
    <xf numFmtId="3" fontId="13" fillId="7" borderId="1" xfId="2" applyNumberFormat="1" applyFont="1" applyFill="1" applyBorder="1" applyAlignment="1">
      <alignment horizontal="center" vertical="center" wrapText="1"/>
    </xf>
    <xf numFmtId="3" fontId="8" fillId="7" borderId="1" xfId="0" applyNumberFormat="1" applyFont="1" applyFill="1" applyBorder="1" applyAlignment="1">
      <alignment horizontal="center" vertical="center" textRotation="90" wrapText="1"/>
    </xf>
    <xf numFmtId="3" fontId="8" fillId="0" borderId="1" xfId="0" applyNumberFormat="1" applyFont="1" applyBorder="1" applyAlignment="1">
      <alignment horizontal="center" vertical="center" wrapText="1"/>
    </xf>
  </cellXfs>
  <cellStyles count="3">
    <cellStyle name="Normální" xfId="0" builtinId="0"/>
    <cellStyle name="Normální 2" xfId="1" xr:uid="{B8A1E7F3-82A4-4FB0-874A-0990CDC03D7A}"/>
    <cellStyle name="normální_OIII.TURN.e" xfId="2" xr:uid="{7B4FEAEF-853B-4BB5-9758-021CE3B03F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2A127-9E2E-4CB9-BBC1-C874FD25E4FB}">
  <dimension ref="A1:BD301"/>
  <sheetViews>
    <sheetView tabSelected="1" zoomScaleNormal="100" workbookViewId="0">
      <pane xSplit="7" ySplit="6" topLeftCell="AS271" activePane="bottomRight" state="frozen"/>
      <selection pane="topRight" activeCell="H1" sqref="H1"/>
      <selection pane="bottomLeft" activeCell="A7" sqref="A7"/>
      <selection pane="bottomRight" activeCell="D283" sqref="D283"/>
    </sheetView>
  </sheetViews>
  <sheetFormatPr defaultRowHeight="15" x14ac:dyDescent="0.25"/>
  <cols>
    <col min="1" max="1" width="9.140625" customWidth="1"/>
    <col min="2" max="2" width="13.140625" customWidth="1"/>
    <col min="3" max="3" width="11.42578125" customWidth="1"/>
    <col min="4" max="4" width="45" customWidth="1"/>
    <col min="6" max="6" width="11" customWidth="1"/>
    <col min="8" max="13" width="14.85546875" style="43" customWidth="1"/>
    <col min="14" max="16" width="14.85546875" style="57" customWidth="1"/>
    <col min="17" max="23" width="13.140625" bestFit="1" customWidth="1"/>
    <col min="24" max="24" width="15.28515625" customWidth="1"/>
    <col min="25" max="27" width="11.5703125" bestFit="1" customWidth="1"/>
    <col min="28" max="28" width="12.85546875" customWidth="1"/>
    <col min="29" max="29" width="13.28515625" customWidth="1"/>
    <col min="30" max="30" width="14.140625" bestFit="1" customWidth="1"/>
    <col min="31" max="31" width="11.7109375" bestFit="1" customWidth="1"/>
    <col min="32" max="34" width="11.85546875" bestFit="1" customWidth="1"/>
    <col min="35" max="35" width="13.85546875" customWidth="1"/>
    <col min="36" max="36" width="13.85546875" bestFit="1" customWidth="1"/>
    <col min="37" max="37" width="14.7109375" bestFit="1" customWidth="1"/>
    <col min="38" max="40" width="13.85546875" bestFit="1" customWidth="1"/>
    <col min="41" max="41" width="14.7109375" bestFit="1" customWidth="1"/>
    <col min="42" max="42" width="13.85546875" bestFit="1" customWidth="1"/>
    <col min="43" max="43" width="14.7109375" bestFit="1" customWidth="1"/>
    <col min="44" max="45" width="13.85546875" bestFit="1" customWidth="1"/>
    <col min="46" max="46" width="14.7109375" bestFit="1" customWidth="1"/>
    <col min="47" max="47" width="14.5703125" customWidth="1"/>
    <col min="48" max="48" width="13.7109375" bestFit="1" customWidth="1"/>
    <col min="49" max="49" width="14.85546875" bestFit="1" customWidth="1"/>
    <col min="50" max="50" width="14.42578125" bestFit="1" customWidth="1"/>
    <col min="51" max="51" width="17" bestFit="1" customWidth="1"/>
    <col min="52" max="52" width="14.5703125" bestFit="1" customWidth="1"/>
    <col min="53" max="53" width="14.7109375" customWidth="1"/>
    <col min="54" max="54" width="14.28515625" style="59" bestFit="1" customWidth="1"/>
    <col min="55" max="55" width="12.28515625" style="59" bestFit="1" customWidth="1"/>
    <col min="56" max="56" width="13.5703125" style="59" bestFit="1" customWidth="1"/>
  </cols>
  <sheetData>
    <row r="1" spans="1:56" x14ac:dyDescent="0.25">
      <c r="A1" s="3"/>
      <c r="B1" s="3"/>
      <c r="C1" s="3"/>
      <c r="D1" s="3"/>
      <c r="E1" s="19"/>
      <c r="F1" s="3"/>
      <c r="G1" s="3"/>
      <c r="H1" s="49"/>
      <c r="I1" s="49"/>
      <c r="J1" s="49"/>
      <c r="K1" s="49"/>
      <c r="L1" s="49"/>
      <c r="M1" s="49"/>
      <c r="N1" s="52"/>
      <c r="O1" s="53"/>
      <c r="P1" s="5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67"/>
      <c r="BC1" s="67"/>
      <c r="BD1" s="67"/>
    </row>
    <row r="2" spans="1:56" x14ac:dyDescent="0.25">
      <c r="A2" s="10" t="s">
        <v>149</v>
      </c>
      <c r="B2" s="1"/>
      <c r="C2" s="1"/>
      <c r="E2" s="1"/>
      <c r="F2" s="4"/>
      <c r="G2" s="4"/>
      <c r="H2" s="85" t="s">
        <v>96</v>
      </c>
      <c r="I2" s="85"/>
      <c r="J2" s="85"/>
      <c r="K2" s="85"/>
      <c r="L2" s="85"/>
      <c r="M2" s="85"/>
      <c r="N2" s="86"/>
      <c r="O2" s="86"/>
      <c r="P2" s="86"/>
      <c r="Q2" s="89" t="s">
        <v>226</v>
      </c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5" t="s">
        <v>257</v>
      </c>
      <c r="AW2" s="85"/>
      <c r="AX2" s="85"/>
      <c r="AY2" s="85"/>
      <c r="AZ2" s="85"/>
      <c r="BA2" s="85"/>
      <c r="BB2" s="86"/>
      <c r="BC2" s="86"/>
      <c r="BD2" s="86"/>
    </row>
    <row r="3" spans="1:56" x14ac:dyDescent="0.25">
      <c r="A3" s="1"/>
      <c r="B3" s="1"/>
      <c r="C3" s="1"/>
      <c r="E3" s="1"/>
      <c r="F3" s="11"/>
      <c r="G3" s="11"/>
      <c r="H3" s="87"/>
      <c r="I3" s="87"/>
      <c r="J3" s="87"/>
      <c r="K3" s="87"/>
      <c r="L3" s="87"/>
      <c r="M3" s="87"/>
      <c r="N3" s="88"/>
      <c r="O3" s="88"/>
      <c r="P3" s="88"/>
      <c r="Q3" s="90" t="s">
        <v>114</v>
      </c>
      <c r="R3" s="90"/>
      <c r="S3" s="90"/>
      <c r="T3" s="90"/>
      <c r="U3" s="90"/>
      <c r="V3" s="90"/>
      <c r="W3" s="90"/>
      <c r="X3" s="90"/>
      <c r="Y3" s="90" t="s">
        <v>87</v>
      </c>
      <c r="Z3" s="90"/>
      <c r="AA3" s="90"/>
      <c r="AB3" s="90"/>
      <c r="AC3" s="91" t="s">
        <v>115</v>
      </c>
      <c r="AD3" s="91" t="s">
        <v>116</v>
      </c>
      <c r="AE3" s="91" t="s">
        <v>117</v>
      </c>
      <c r="AF3" s="92" t="s">
        <v>90</v>
      </c>
      <c r="AG3" s="92"/>
      <c r="AH3" s="92"/>
      <c r="AI3" s="92"/>
      <c r="AJ3" s="93" t="s">
        <v>118</v>
      </c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85"/>
      <c r="AW3" s="85"/>
      <c r="AX3" s="85"/>
      <c r="AY3" s="85"/>
      <c r="AZ3" s="85"/>
      <c r="BA3" s="85"/>
      <c r="BB3" s="86"/>
      <c r="BC3" s="86"/>
      <c r="BD3" s="86"/>
    </row>
    <row r="4" spans="1:56" ht="38.25" x14ac:dyDescent="0.25">
      <c r="E4" s="1"/>
      <c r="H4" s="94" t="s">
        <v>1</v>
      </c>
      <c r="I4" s="95" t="s">
        <v>81</v>
      </c>
      <c r="J4" s="95"/>
      <c r="K4" s="95"/>
      <c r="L4" s="95"/>
      <c r="M4" s="95"/>
      <c r="N4" s="96" t="s">
        <v>6</v>
      </c>
      <c r="O4" s="97" t="s">
        <v>82</v>
      </c>
      <c r="P4" s="97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1"/>
      <c r="AD4" s="91"/>
      <c r="AE4" s="91"/>
      <c r="AF4" s="92"/>
      <c r="AG4" s="92"/>
      <c r="AH4" s="92"/>
      <c r="AI4" s="92"/>
      <c r="AJ4" s="99" t="s">
        <v>119</v>
      </c>
      <c r="AK4" s="99"/>
      <c r="AL4" s="21" t="s">
        <v>120</v>
      </c>
      <c r="AM4" s="22" t="s">
        <v>121</v>
      </c>
      <c r="AN4" s="102" t="s">
        <v>125</v>
      </c>
      <c r="AO4" s="103"/>
      <c r="AP4" s="104" t="s">
        <v>122</v>
      </c>
      <c r="AQ4" s="104"/>
      <c r="AR4" s="21" t="s">
        <v>231</v>
      </c>
      <c r="AS4" s="100" t="s">
        <v>123</v>
      </c>
      <c r="AT4" s="100"/>
      <c r="AU4" s="100"/>
      <c r="AV4" s="94" t="s">
        <v>1</v>
      </c>
      <c r="AW4" s="95" t="s">
        <v>81</v>
      </c>
      <c r="AX4" s="95"/>
      <c r="AY4" s="95"/>
      <c r="AZ4" s="95"/>
      <c r="BA4" s="95"/>
      <c r="BB4" s="101" t="s">
        <v>6</v>
      </c>
      <c r="BC4" s="98" t="s">
        <v>82</v>
      </c>
      <c r="BD4" s="98"/>
    </row>
    <row r="5" spans="1:56" ht="51" x14ac:dyDescent="0.25">
      <c r="A5" s="13" t="s">
        <v>83</v>
      </c>
      <c r="B5" s="14" t="s">
        <v>84</v>
      </c>
      <c r="C5" s="14" t="s">
        <v>9</v>
      </c>
      <c r="D5" s="13" t="s">
        <v>85</v>
      </c>
      <c r="E5" s="13" t="s">
        <v>80</v>
      </c>
      <c r="F5" s="13" t="s">
        <v>12</v>
      </c>
      <c r="G5" s="13" t="s">
        <v>13</v>
      </c>
      <c r="H5" s="94"/>
      <c r="I5" s="12" t="s">
        <v>86</v>
      </c>
      <c r="J5" s="12" t="s">
        <v>87</v>
      </c>
      <c r="K5" s="12" t="s">
        <v>88</v>
      </c>
      <c r="L5" s="12" t="s">
        <v>89</v>
      </c>
      <c r="M5" s="12" t="s">
        <v>90</v>
      </c>
      <c r="N5" s="96"/>
      <c r="O5" s="54" t="s">
        <v>8</v>
      </c>
      <c r="P5" s="54" t="s">
        <v>7</v>
      </c>
      <c r="Q5" s="23" t="s">
        <v>252</v>
      </c>
      <c r="R5" s="23" t="s">
        <v>120</v>
      </c>
      <c r="S5" s="23" t="s">
        <v>121</v>
      </c>
      <c r="T5" s="23" t="s">
        <v>124</v>
      </c>
      <c r="U5" s="23" t="s">
        <v>125</v>
      </c>
      <c r="V5" s="23" t="s">
        <v>126</v>
      </c>
      <c r="W5" s="23" t="s">
        <v>148</v>
      </c>
      <c r="X5" s="23" t="s">
        <v>127</v>
      </c>
      <c r="Y5" s="23" t="s">
        <v>128</v>
      </c>
      <c r="Z5" s="23" t="s">
        <v>129</v>
      </c>
      <c r="AA5" s="23" t="s">
        <v>130</v>
      </c>
      <c r="AB5" s="23" t="s">
        <v>131</v>
      </c>
      <c r="AC5" s="91"/>
      <c r="AD5" s="91"/>
      <c r="AE5" s="91"/>
      <c r="AF5" s="23" t="s">
        <v>121</v>
      </c>
      <c r="AG5" s="23" t="s">
        <v>120</v>
      </c>
      <c r="AH5" s="23" t="s">
        <v>132</v>
      </c>
      <c r="AI5" s="23" t="s">
        <v>133</v>
      </c>
      <c r="AJ5" s="24" t="s">
        <v>134</v>
      </c>
      <c r="AK5" s="24" t="s">
        <v>135</v>
      </c>
      <c r="AL5" s="24" t="s">
        <v>8</v>
      </c>
      <c r="AM5" s="24" t="s">
        <v>8</v>
      </c>
      <c r="AN5" s="24" t="s">
        <v>8</v>
      </c>
      <c r="AO5" s="24" t="s">
        <v>7</v>
      </c>
      <c r="AP5" s="24" t="s">
        <v>8</v>
      </c>
      <c r="AQ5" s="24" t="s">
        <v>7</v>
      </c>
      <c r="AR5" s="24" t="s">
        <v>8</v>
      </c>
      <c r="AS5" s="24" t="s">
        <v>8</v>
      </c>
      <c r="AT5" s="24" t="s">
        <v>7</v>
      </c>
      <c r="AU5" s="24" t="s">
        <v>6</v>
      </c>
      <c r="AV5" s="94"/>
      <c r="AW5" s="12" t="s">
        <v>86</v>
      </c>
      <c r="AX5" s="12" t="s">
        <v>87</v>
      </c>
      <c r="AY5" s="12" t="s">
        <v>88</v>
      </c>
      <c r="AZ5" s="12" t="s">
        <v>89</v>
      </c>
      <c r="BA5" s="12" t="s">
        <v>90</v>
      </c>
      <c r="BB5" s="101"/>
      <c r="BC5" s="15" t="s">
        <v>8</v>
      </c>
      <c r="BD5" s="15" t="s">
        <v>7</v>
      </c>
    </row>
    <row r="6" spans="1:56" x14ac:dyDescent="0.25">
      <c r="A6" s="16" t="s">
        <v>14</v>
      </c>
      <c r="B6" s="16" t="s">
        <v>0</v>
      </c>
      <c r="C6" s="16" t="s">
        <v>10</v>
      </c>
      <c r="D6" s="16" t="s">
        <v>15</v>
      </c>
      <c r="E6" s="2" t="s">
        <v>11</v>
      </c>
      <c r="F6" s="16" t="s">
        <v>16</v>
      </c>
      <c r="G6" s="16" t="s">
        <v>91</v>
      </c>
      <c r="H6" s="17" t="s">
        <v>1</v>
      </c>
      <c r="I6" s="17" t="s">
        <v>92</v>
      </c>
      <c r="J6" s="17" t="s">
        <v>93</v>
      </c>
      <c r="K6" s="17" t="s">
        <v>2</v>
      </c>
      <c r="L6" s="17" t="s">
        <v>3</v>
      </c>
      <c r="M6" s="17" t="s">
        <v>4</v>
      </c>
      <c r="N6" s="55" t="s">
        <v>5</v>
      </c>
      <c r="O6" s="56" t="s">
        <v>94</v>
      </c>
      <c r="P6" s="56" t="s">
        <v>95</v>
      </c>
      <c r="Q6" s="25" t="s">
        <v>136</v>
      </c>
      <c r="R6" s="25" t="s">
        <v>136</v>
      </c>
      <c r="S6" s="25" t="s">
        <v>136</v>
      </c>
      <c r="T6" s="25" t="s">
        <v>136</v>
      </c>
      <c r="U6" s="25" t="s">
        <v>136</v>
      </c>
      <c r="V6" s="25" t="s">
        <v>136</v>
      </c>
      <c r="W6" s="25" t="s">
        <v>136</v>
      </c>
      <c r="X6" s="17" t="s">
        <v>137</v>
      </c>
      <c r="Y6" s="17" t="s">
        <v>138</v>
      </c>
      <c r="Z6" s="17" t="s">
        <v>138</v>
      </c>
      <c r="AA6" s="17" t="s">
        <v>138</v>
      </c>
      <c r="AB6" s="17" t="s">
        <v>139</v>
      </c>
      <c r="AC6" s="17" t="s">
        <v>140</v>
      </c>
      <c r="AD6" s="17" t="s">
        <v>141</v>
      </c>
      <c r="AE6" s="17" t="s">
        <v>142</v>
      </c>
      <c r="AF6" s="17" t="s">
        <v>143</v>
      </c>
      <c r="AG6" s="17" t="s">
        <v>143</v>
      </c>
      <c r="AH6" s="17" t="s">
        <v>143</v>
      </c>
      <c r="AI6" s="17" t="s">
        <v>144</v>
      </c>
      <c r="AJ6" s="18" t="s">
        <v>145</v>
      </c>
      <c r="AK6" s="18" t="s">
        <v>146</v>
      </c>
      <c r="AL6" s="18" t="s">
        <v>145</v>
      </c>
      <c r="AM6" s="18" t="s">
        <v>145</v>
      </c>
      <c r="AN6" s="18" t="s">
        <v>145</v>
      </c>
      <c r="AO6" s="18" t="s">
        <v>146</v>
      </c>
      <c r="AP6" s="18" t="s">
        <v>145</v>
      </c>
      <c r="AQ6" s="18" t="s">
        <v>146</v>
      </c>
      <c r="AR6" s="18" t="s">
        <v>145</v>
      </c>
      <c r="AS6" s="18" t="s">
        <v>145</v>
      </c>
      <c r="AT6" s="18" t="s">
        <v>146</v>
      </c>
      <c r="AU6" s="18" t="s">
        <v>147</v>
      </c>
      <c r="AV6" s="17" t="s">
        <v>1</v>
      </c>
      <c r="AW6" s="17" t="s">
        <v>92</v>
      </c>
      <c r="AX6" s="17" t="s">
        <v>93</v>
      </c>
      <c r="AY6" s="17" t="s">
        <v>2</v>
      </c>
      <c r="AZ6" s="17" t="s">
        <v>3</v>
      </c>
      <c r="BA6" s="17" t="s">
        <v>4</v>
      </c>
      <c r="BB6" s="18" t="s">
        <v>5</v>
      </c>
      <c r="BC6" s="18" t="s">
        <v>94</v>
      </c>
      <c r="BD6" s="18" t="s">
        <v>95</v>
      </c>
    </row>
    <row r="7" spans="1:56" x14ac:dyDescent="0.25">
      <c r="A7" s="5">
        <v>1401</v>
      </c>
      <c r="B7" s="2">
        <v>600009998</v>
      </c>
      <c r="C7" s="7">
        <v>62237004</v>
      </c>
      <c r="D7" s="8" t="s">
        <v>17</v>
      </c>
      <c r="E7" s="2">
        <v>3121</v>
      </c>
      <c r="F7" s="2" t="s">
        <v>72</v>
      </c>
      <c r="G7" s="2" t="s">
        <v>19</v>
      </c>
      <c r="H7" s="9">
        <v>39058302</v>
      </c>
      <c r="I7" s="9">
        <v>28448832</v>
      </c>
      <c r="J7" s="9">
        <v>26000</v>
      </c>
      <c r="K7" s="9">
        <v>9624493</v>
      </c>
      <c r="L7" s="9">
        <v>568977</v>
      </c>
      <c r="M7" s="9">
        <v>390000</v>
      </c>
      <c r="N7" s="63">
        <v>44.94</v>
      </c>
      <c r="O7" s="47">
        <v>35.24</v>
      </c>
      <c r="P7" s="47">
        <v>9.6999999999999993</v>
      </c>
      <c r="Q7" s="9"/>
      <c r="R7" s="9"/>
      <c r="S7" s="9"/>
      <c r="T7" s="9"/>
      <c r="U7" s="9"/>
      <c r="V7" s="9"/>
      <c r="W7" s="9"/>
      <c r="X7" s="9">
        <f>SUBTOTAL(9,Q7:W7)</f>
        <v>0</v>
      </c>
      <c r="Y7" s="9"/>
      <c r="Z7" s="9"/>
      <c r="AA7" s="9"/>
      <c r="AB7" s="9">
        <f>SUBTOTAL(9,Y7:AA7)</f>
        <v>0</v>
      </c>
      <c r="AC7" s="9">
        <f>X7+AB7</f>
        <v>0</v>
      </c>
      <c r="AD7" s="9">
        <f>ROUND((X7+Y7+Z7)*33.8%,0)</f>
        <v>0</v>
      </c>
      <c r="AE7" s="9">
        <f>ROUND(X7*2%,0)</f>
        <v>0</v>
      </c>
      <c r="AF7" s="9"/>
      <c r="AG7" s="9"/>
      <c r="AH7" s="9"/>
      <c r="AI7" s="9">
        <f>AF7+AG7+AH7</f>
        <v>0</v>
      </c>
      <c r="AJ7" s="47"/>
      <c r="AK7" s="47"/>
      <c r="AL7" s="47"/>
      <c r="AM7" s="47"/>
      <c r="AN7" s="47"/>
      <c r="AO7" s="47"/>
      <c r="AP7" s="47"/>
      <c r="AQ7" s="47"/>
      <c r="AR7" s="47"/>
      <c r="AS7" s="47">
        <f>AJ7+AL7+AM7+AP7+AR7+AN7</f>
        <v>0</v>
      </c>
      <c r="AT7" s="47">
        <f>AK7+AQ7+AO7</f>
        <v>0</v>
      </c>
      <c r="AU7" s="47">
        <f>AS7+AT7</f>
        <v>0</v>
      </c>
      <c r="AV7" s="9">
        <f>AW7+AX7+AY7+AZ7+BA7</f>
        <v>39058302</v>
      </c>
      <c r="AW7" s="9">
        <f>I7+X7</f>
        <v>28448832</v>
      </c>
      <c r="AX7" s="9">
        <f>J7+AB7</f>
        <v>26000</v>
      </c>
      <c r="AY7" s="9">
        <f>K7+AD7</f>
        <v>9624493</v>
      </c>
      <c r="AZ7" s="9">
        <f>L7+AE7</f>
        <v>568977</v>
      </c>
      <c r="BA7" s="9">
        <f>M7+AI7</f>
        <v>390000</v>
      </c>
      <c r="BB7" s="47">
        <f>BC7+BD7</f>
        <v>44.94</v>
      </c>
      <c r="BC7" s="47">
        <f>O7+AS7</f>
        <v>35.24</v>
      </c>
      <c r="BD7" s="47">
        <f>P7+AT7</f>
        <v>9.6999999999999993</v>
      </c>
    </row>
    <row r="8" spans="1:56" x14ac:dyDescent="0.25">
      <c r="A8" s="5">
        <v>1401</v>
      </c>
      <c r="B8" s="2">
        <v>600009998</v>
      </c>
      <c r="C8" s="7">
        <v>62237004</v>
      </c>
      <c r="D8" s="8" t="s">
        <v>17</v>
      </c>
      <c r="E8" s="20">
        <v>3121</v>
      </c>
      <c r="F8" s="20" t="s">
        <v>112</v>
      </c>
      <c r="G8" s="20" t="s">
        <v>98</v>
      </c>
      <c r="H8" s="9">
        <v>418201</v>
      </c>
      <c r="I8" s="50">
        <v>307954</v>
      </c>
      <c r="J8" s="50">
        <v>0</v>
      </c>
      <c r="K8" s="50">
        <v>104088</v>
      </c>
      <c r="L8" s="50">
        <v>6159</v>
      </c>
      <c r="M8" s="50">
        <v>0</v>
      </c>
      <c r="N8" s="63">
        <v>0.89</v>
      </c>
      <c r="O8" s="47">
        <v>0.89</v>
      </c>
      <c r="P8" s="47">
        <v>0</v>
      </c>
      <c r="Q8" s="9"/>
      <c r="R8" s="50"/>
      <c r="S8" s="50"/>
      <c r="T8" s="50"/>
      <c r="U8" s="50"/>
      <c r="V8" s="50"/>
      <c r="W8" s="50"/>
      <c r="X8" s="9">
        <f t="shared" ref="X8:X9" si="0">SUBTOTAL(9,Q8:W8)</f>
        <v>0</v>
      </c>
      <c r="Y8" s="9"/>
      <c r="Z8" s="9"/>
      <c r="AA8" s="9"/>
      <c r="AB8" s="9">
        <f t="shared" ref="AB8:AB9" si="1">SUBTOTAL(9,Y8:AA8)</f>
        <v>0</v>
      </c>
      <c r="AC8" s="9">
        <f t="shared" ref="AC8:AC9" si="2">X8+AB8</f>
        <v>0</v>
      </c>
      <c r="AD8" s="9">
        <f t="shared" ref="AD8:AD9" si="3">ROUND((X8+Y8+Z8)*33.8%,0)</f>
        <v>0</v>
      </c>
      <c r="AE8" s="9">
        <f t="shared" ref="AE8:AE9" si="4">ROUND(X8*2%,0)</f>
        <v>0</v>
      </c>
      <c r="AF8" s="50"/>
      <c r="AG8" s="50"/>
      <c r="AH8" s="50"/>
      <c r="AI8" s="9">
        <f t="shared" ref="AI8:AI9" si="5">AF8+AG8+AH8</f>
        <v>0</v>
      </c>
      <c r="AJ8" s="47"/>
      <c r="AK8" s="47"/>
      <c r="AL8" s="47"/>
      <c r="AM8" s="47"/>
      <c r="AN8" s="47"/>
      <c r="AO8" s="47"/>
      <c r="AP8" s="47"/>
      <c r="AQ8" s="47"/>
      <c r="AR8" s="47"/>
      <c r="AS8" s="47">
        <f t="shared" ref="AS8:AS9" si="6">AJ8+AL8+AM8+AP8+AR8+AN8</f>
        <v>0</v>
      </c>
      <c r="AT8" s="47">
        <f t="shared" ref="AT8:AT9" si="7">AK8+AQ8+AO8</f>
        <v>0</v>
      </c>
      <c r="AU8" s="47">
        <f t="shared" ref="AU8:AU9" si="8">AS8+AT8</f>
        <v>0</v>
      </c>
      <c r="AV8" s="9">
        <f t="shared" ref="AV8:AV9" si="9">AW8+AX8+AY8+AZ8+BA8</f>
        <v>418201</v>
      </c>
      <c r="AW8" s="9">
        <f t="shared" ref="AW8:AW9" si="10">I8+X8</f>
        <v>307954</v>
      </c>
      <c r="AX8" s="9">
        <f t="shared" ref="AX8:AX9" si="11">J8+AB8</f>
        <v>0</v>
      </c>
      <c r="AY8" s="9">
        <f t="shared" ref="AY8:AY9" si="12">K8+AD8</f>
        <v>104088</v>
      </c>
      <c r="AZ8" s="9">
        <f t="shared" ref="AZ8:AZ9" si="13">L8+AE8</f>
        <v>6159</v>
      </c>
      <c r="BA8" s="9">
        <f t="shared" ref="BA8:BA9" si="14">M8+AI8</f>
        <v>0</v>
      </c>
      <c r="BB8" s="47">
        <f t="shared" ref="BB8:BB9" si="15">BC8+BD8</f>
        <v>0.89</v>
      </c>
      <c r="BC8" s="47">
        <f t="shared" ref="BC8:BC9" si="16">O8+AS8</f>
        <v>0.89</v>
      </c>
      <c r="BD8" s="47">
        <f t="shared" ref="BD8:BD9" si="17">P8+AT8</f>
        <v>0</v>
      </c>
    </row>
    <row r="9" spans="1:56" x14ac:dyDescent="0.25">
      <c r="A9" s="5">
        <v>1401</v>
      </c>
      <c r="B9" s="2">
        <v>600009998</v>
      </c>
      <c r="C9" s="7">
        <v>62237004</v>
      </c>
      <c r="D9" s="8" t="s">
        <v>17</v>
      </c>
      <c r="E9" s="2">
        <v>3141</v>
      </c>
      <c r="F9" s="2" t="s">
        <v>20</v>
      </c>
      <c r="G9" s="7" t="s">
        <v>98</v>
      </c>
      <c r="H9" s="9">
        <v>1136814</v>
      </c>
      <c r="I9" s="9">
        <v>812087</v>
      </c>
      <c r="J9" s="9">
        <v>13000</v>
      </c>
      <c r="K9" s="9">
        <v>278879</v>
      </c>
      <c r="L9" s="9">
        <v>16242</v>
      </c>
      <c r="M9" s="9">
        <v>16606</v>
      </c>
      <c r="N9" s="63">
        <v>2.5500000000000003</v>
      </c>
      <c r="O9" s="47">
        <v>0</v>
      </c>
      <c r="P9" s="47">
        <v>2.5500000000000003</v>
      </c>
      <c r="Q9" s="9"/>
      <c r="R9" s="50"/>
      <c r="S9" s="50"/>
      <c r="T9" s="50"/>
      <c r="U9" s="50"/>
      <c r="V9" s="50"/>
      <c r="W9" s="50"/>
      <c r="X9" s="9">
        <f t="shared" si="0"/>
        <v>0</v>
      </c>
      <c r="Y9" s="9"/>
      <c r="Z9" s="9"/>
      <c r="AA9" s="9"/>
      <c r="AB9" s="9">
        <f t="shared" si="1"/>
        <v>0</v>
      </c>
      <c r="AC9" s="9">
        <f t="shared" si="2"/>
        <v>0</v>
      </c>
      <c r="AD9" s="9">
        <f t="shared" si="3"/>
        <v>0</v>
      </c>
      <c r="AE9" s="9">
        <f t="shared" si="4"/>
        <v>0</v>
      </c>
      <c r="AF9" s="50"/>
      <c r="AG9" s="50"/>
      <c r="AH9" s="50"/>
      <c r="AI9" s="9">
        <f t="shared" si="5"/>
        <v>0</v>
      </c>
      <c r="AJ9" s="47"/>
      <c r="AK9" s="47"/>
      <c r="AL9" s="47"/>
      <c r="AM9" s="47"/>
      <c r="AN9" s="47"/>
      <c r="AO9" s="47"/>
      <c r="AP9" s="47"/>
      <c r="AQ9" s="47"/>
      <c r="AR9" s="47"/>
      <c r="AS9" s="47">
        <f t="shared" si="6"/>
        <v>0</v>
      </c>
      <c r="AT9" s="47">
        <f t="shared" si="7"/>
        <v>0</v>
      </c>
      <c r="AU9" s="47">
        <f t="shared" si="8"/>
        <v>0</v>
      </c>
      <c r="AV9" s="9">
        <f t="shared" si="9"/>
        <v>1136814</v>
      </c>
      <c r="AW9" s="9">
        <f t="shared" si="10"/>
        <v>812087</v>
      </c>
      <c r="AX9" s="9">
        <f t="shared" si="11"/>
        <v>13000</v>
      </c>
      <c r="AY9" s="9">
        <f t="shared" si="12"/>
        <v>278879</v>
      </c>
      <c r="AZ9" s="9">
        <f t="shared" si="13"/>
        <v>16242</v>
      </c>
      <c r="BA9" s="9">
        <f t="shared" si="14"/>
        <v>16606</v>
      </c>
      <c r="BB9" s="47">
        <f t="shared" si="15"/>
        <v>2.5500000000000003</v>
      </c>
      <c r="BC9" s="47">
        <f t="shared" si="16"/>
        <v>0</v>
      </c>
      <c r="BD9" s="47">
        <f t="shared" si="17"/>
        <v>2.5500000000000003</v>
      </c>
    </row>
    <row r="10" spans="1:56" x14ac:dyDescent="0.25">
      <c r="A10" s="30"/>
      <c r="B10" s="31"/>
      <c r="C10" s="32"/>
      <c r="D10" s="33" t="s">
        <v>150</v>
      </c>
      <c r="E10" s="31"/>
      <c r="F10" s="31"/>
      <c r="G10" s="32"/>
      <c r="H10" s="34">
        <v>40613317</v>
      </c>
      <c r="I10" s="34">
        <v>29568873</v>
      </c>
      <c r="J10" s="34">
        <v>39000</v>
      </c>
      <c r="K10" s="34">
        <v>10007460</v>
      </c>
      <c r="L10" s="34">
        <v>591378</v>
      </c>
      <c r="M10" s="34">
        <v>406606</v>
      </c>
      <c r="N10" s="64">
        <v>48.379999999999995</v>
      </c>
      <c r="O10" s="64">
        <v>36.130000000000003</v>
      </c>
      <c r="P10" s="64">
        <v>12.25</v>
      </c>
      <c r="Q10" s="51">
        <f t="shared" ref="Q10:BD10" si="18">SUM(Q7:Q9)</f>
        <v>0</v>
      </c>
      <c r="R10" s="51">
        <f t="shared" si="18"/>
        <v>0</v>
      </c>
      <c r="S10" s="51">
        <f t="shared" si="18"/>
        <v>0</v>
      </c>
      <c r="T10" s="51">
        <f t="shared" si="18"/>
        <v>0</v>
      </c>
      <c r="U10" s="51">
        <f t="shared" si="18"/>
        <v>0</v>
      </c>
      <c r="V10" s="51">
        <f t="shared" si="18"/>
        <v>0</v>
      </c>
      <c r="W10" s="51">
        <f t="shared" si="18"/>
        <v>0</v>
      </c>
      <c r="X10" s="51">
        <f t="shared" si="18"/>
        <v>0</v>
      </c>
      <c r="Y10" s="51">
        <f t="shared" si="18"/>
        <v>0</v>
      </c>
      <c r="Z10" s="51">
        <f t="shared" si="18"/>
        <v>0</v>
      </c>
      <c r="AA10" s="51">
        <f t="shared" si="18"/>
        <v>0</v>
      </c>
      <c r="AB10" s="51">
        <f t="shared" si="18"/>
        <v>0</v>
      </c>
      <c r="AC10" s="51">
        <f t="shared" si="18"/>
        <v>0</v>
      </c>
      <c r="AD10" s="51">
        <f t="shared" si="18"/>
        <v>0</v>
      </c>
      <c r="AE10" s="51">
        <f t="shared" si="18"/>
        <v>0</v>
      </c>
      <c r="AF10" s="51">
        <f t="shared" si="18"/>
        <v>0</v>
      </c>
      <c r="AG10" s="51">
        <f t="shared" si="18"/>
        <v>0</v>
      </c>
      <c r="AH10" s="51">
        <f t="shared" si="18"/>
        <v>0</v>
      </c>
      <c r="AI10" s="51">
        <f t="shared" si="18"/>
        <v>0</v>
      </c>
      <c r="AJ10" s="58">
        <f t="shared" si="18"/>
        <v>0</v>
      </c>
      <c r="AK10" s="58">
        <f t="shared" si="18"/>
        <v>0</v>
      </c>
      <c r="AL10" s="48">
        <f t="shared" si="18"/>
        <v>0</v>
      </c>
      <c r="AM10" s="48">
        <f t="shared" si="18"/>
        <v>0</v>
      </c>
      <c r="AN10" s="48">
        <f t="shared" si="18"/>
        <v>0</v>
      </c>
      <c r="AO10" s="48">
        <f t="shared" si="18"/>
        <v>0</v>
      </c>
      <c r="AP10" s="48">
        <f t="shared" si="18"/>
        <v>0</v>
      </c>
      <c r="AQ10" s="48">
        <f t="shared" si="18"/>
        <v>0</v>
      </c>
      <c r="AR10" s="48">
        <f t="shared" si="18"/>
        <v>0</v>
      </c>
      <c r="AS10" s="48">
        <f t="shared" si="18"/>
        <v>0</v>
      </c>
      <c r="AT10" s="48">
        <f t="shared" si="18"/>
        <v>0</v>
      </c>
      <c r="AU10" s="48">
        <f t="shared" si="18"/>
        <v>0</v>
      </c>
      <c r="AV10" s="34">
        <f t="shared" si="18"/>
        <v>40613317</v>
      </c>
      <c r="AW10" s="34">
        <f t="shared" si="18"/>
        <v>29568873</v>
      </c>
      <c r="AX10" s="34">
        <f t="shared" si="18"/>
        <v>39000</v>
      </c>
      <c r="AY10" s="34">
        <f t="shared" si="18"/>
        <v>10007460</v>
      </c>
      <c r="AZ10" s="34">
        <f t="shared" si="18"/>
        <v>591378</v>
      </c>
      <c r="BA10" s="34">
        <f t="shared" si="18"/>
        <v>406606</v>
      </c>
      <c r="BB10" s="48">
        <f t="shared" si="18"/>
        <v>48.379999999999995</v>
      </c>
      <c r="BC10" s="48">
        <f t="shared" si="18"/>
        <v>36.130000000000003</v>
      </c>
      <c r="BD10" s="48">
        <f t="shared" si="18"/>
        <v>12.25</v>
      </c>
    </row>
    <row r="11" spans="1:56" x14ac:dyDescent="0.25">
      <c r="A11" s="26">
        <v>1402</v>
      </c>
      <c r="B11" s="6">
        <v>600010007</v>
      </c>
      <c r="C11" s="27">
        <v>828840</v>
      </c>
      <c r="D11" s="28" t="s">
        <v>21</v>
      </c>
      <c r="E11" s="6">
        <v>3121</v>
      </c>
      <c r="F11" s="6" t="s">
        <v>18</v>
      </c>
      <c r="G11" s="6" t="s">
        <v>19</v>
      </c>
      <c r="H11" s="29">
        <v>16951411</v>
      </c>
      <c r="I11" s="29">
        <v>12337496</v>
      </c>
      <c r="J11" s="29">
        <v>19500</v>
      </c>
      <c r="K11" s="29">
        <v>4176665</v>
      </c>
      <c r="L11" s="29">
        <v>246750</v>
      </c>
      <c r="M11" s="29">
        <v>171000</v>
      </c>
      <c r="N11" s="63">
        <v>20.68</v>
      </c>
      <c r="O11" s="47">
        <v>16.5</v>
      </c>
      <c r="P11" s="47">
        <v>4.18</v>
      </c>
      <c r="Q11" s="9"/>
      <c r="R11" s="29"/>
      <c r="S11" s="29"/>
      <c r="T11" s="29"/>
      <c r="U11" s="29"/>
      <c r="V11" s="29"/>
      <c r="W11" s="29"/>
      <c r="X11" s="9">
        <f t="shared" ref="X11:X13" si="19">SUBTOTAL(9,Q11:W11)</f>
        <v>0</v>
      </c>
      <c r="Y11" s="9"/>
      <c r="Z11" s="9"/>
      <c r="AA11" s="9"/>
      <c r="AB11" s="9">
        <f t="shared" ref="AB11:AB13" si="20">SUBTOTAL(9,Y11:AA11)</f>
        <v>0</v>
      </c>
      <c r="AC11" s="9">
        <f t="shared" ref="AC11:AC13" si="21">X11+AB11</f>
        <v>0</v>
      </c>
      <c r="AD11" s="9">
        <f t="shared" ref="AD11:AD13" si="22">ROUND((X11+Y11+Z11)*33.8%,0)</f>
        <v>0</v>
      </c>
      <c r="AE11" s="9">
        <f t="shared" ref="AE11:AE13" si="23">ROUND(X11*2%,0)</f>
        <v>0</v>
      </c>
      <c r="AF11" s="29"/>
      <c r="AG11" s="29"/>
      <c r="AH11" s="29"/>
      <c r="AI11" s="9">
        <f t="shared" ref="AI11:AI13" si="24">AF11+AG11+AH11</f>
        <v>0</v>
      </c>
      <c r="AJ11" s="47"/>
      <c r="AK11" s="47"/>
      <c r="AL11" s="47"/>
      <c r="AM11" s="47"/>
      <c r="AN11" s="47"/>
      <c r="AO11" s="47"/>
      <c r="AP11" s="47"/>
      <c r="AQ11" s="47"/>
      <c r="AR11" s="47"/>
      <c r="AS11" s="47">
        <f t="shared" ref="AS11:AS13" si="25">AJ11+AL11+AM11+AP11+AR11+AN11</f>
        <v>0</v>
      </c>
      <c r="AT11" s="47">
        <f t="shared" ref="AT11:AT13" si="26">AK11+AQ11+AO11</f>
        <v>0</v>
      </c>
      <c r="AU11" s="47">
        <f t="shared" ref="AU11:AU13" si="27">AS11+AT11</f>
        <v>0</v>
      </c>
      <c r="AV11" s="9">
        <f t="shared" ref="AV11:AV13" si="28">AW11+AX11+AY11+AZ11+BA11</f>
        <v>16951411</v>
      </c>
      <c r="AW11" s="9">
        <f t="shared" ref="AW11:AW13" si="29">I11+X11</f>
        <v>12337496</v>
      </c>
      <c r="AX11" s="9">
        <f t="shared" ref="AX11:AX13" si="30">J11+AB11</f>
        <v>19500</v>
      </c>
      <c r="AY11" s="9">
        <f t="shared" ref="AY11:AY13" si="31">K11+AD11</f>
        <v>4176665</v>
      </c>
      <c r="AZ11" s="9">
        <f t="shared" ref="AZ11:AZ13" si="32">L11+AE11</f>
        <v>246750</v>
      </c>
      <c r="BA11" s="9">
        <f t="shared" ref="BA11:BA13" si="33">M11+AI11</f>
        <v>171000</v>
      </c>
      <c r="BB11" s="47">
        <f t="shared" ref="BB11:BB13" si="34">BC11+BD11</f>
        <v>20.68</v>
      </c>
      <c r="BC11" s="47">
        <f t="shared" ref="BC11:BC13" si="35">O11+AS11</f>
        <v>16.5</v>
      </c>
      <c r="BD11" s="47">
        <f t="shared" ref="BD11:BD13" si="36">P11+AT11</f>
        <v>4.18</v>
      </c>
    </row>
    <row r="12" spans="1:56" x14ac:dyDescent="0.25">
      <c r="A12" s="5">
        <v>1402</v>
      </c>
      <c r="B12" s="2">
        <v>600010007</v>
      </c>
      <c r="C12" s="7">
        <v>828840</v>
      </c>
      <c r="D12" s="8" t="s">
        <v>21</v>
      </c>
      <c r="E12" s="20">
        <v>3121</v>
      </c>
      <c r="F12" s="20" t="s">
        <v>112</v>
      </c>
      <c r="G12" s="20" t="s">
        <v>98</v>
      </c>
      <c r="H12" s="9">
        <v>0</v>
      </c>
      <c r="I12" s="50">
        <v>0</v>
      </c>
      <c r="J12" s="50">
        <v>0</v>
      </c>
      <c r="K12" s="50">
        <v>0</v>
      </c>
      <c r="L12" s="50">
        <v>0</v>
      </c>
      <c r="M12" s="50">
        <v>0</v>
      </c>
      <c r="N12" s="63">
        <v>0</v>
      </c>
      <c r="O12" s="47">
        <v>0</v>
      </c>
      <c r="P12" s="47">
        <v>0</v>
      </c>
      <c r="Q12" s="9"/>
      <c r="R12" s="50"/>
      <c r="S12" s="50"/>
      <c r="T12" s="50"/>
      <c r="U12" s="50"/>
      <c r="V12" s="50"/>
      <c r="W12" s="50"/>
      <c r="X12" s="9">
        <f t="shared" si="19"/>
        <v>0</v>
      </c>
      <c r="Y12" s="9"/>
      <c r="Z12" s="9"/>
      <c r="AA12" s="9"/>
      <c r="AB12" s="9">
        <f t="shared" si="20"/>
        <v>0</v>
      </c>
      <c r="AC12" s="9">
        <f t="shared" si="21"/>
        <v>0</v>
      </c>
      <c r="AD12" s="9">
        <f t="shared" si="22"/>
        <v>0</v>
      </c>
      <c r="AE12" s="9">
        <f t="shared" si="23"/>
        <v>0</v>
      </c>
      <c r="AF12" s="50"/>
      <c r="AG12" s="50"/>
      <c r="AH12" s="50"/>
      <c r="AI12" s="9">
        <f t="shared" si="24"/>
        <v>0</v>
      </c>
      <c r="AJ12" s="47"/>
      <c r="AK12" s="47"/>
      <c r="AL12" s="47"/>
      <c r="AM12" s="47"/>
      <c r="AN12" s="47"/>
      <c r="AO12" s="47"/>
      <c r="AP12" s="47"/>
      <c r="AQ12" s="47"/>
      <c r="AR12" s="47"/>
      <c r="AS12" s="47">
        <f t="shared" si="25"/>
        <v>0</v>
      </c>
      <c r="AT12" s="47">
        <f t="shared" si="26"/>
        <v>0</v>
      </c>
      <c r="AU12" s="47">
        <f t="shared" si="27"/>
        <v>0</v>
      </c>
      <c r="AV12" s="9">
        <f t="shared" si="28"/>
        <v>0</v>
      </c>
      <c r="AW12" s="9">
        <f t="shared" si="29"/>
        <v>0</v>
      </c>
      <c r="AX12" s="9">
        <f t="shared" si="30"/>
        <v>0</v>
      </c>
      <c r="AY12" s="9">
        <f t="shared" si="31"/>
        <v>0</v>
      </c>
      <c r="AZ12" s="9">
        <f t="shared" si="32"/>
        <v>0</v>
      </c>
      <c r="BA12" s="9">
        <f t="shared" si="33"/>
        <v>0</v>
      </c>
      <c r="BB12" s="47">
        <f t="shared" si="34"/>
        <v>0</v>
      </c>
      <c r="BC12" s="47">
        <f t="shared" si="35"/>
        <v>0</v>
      </c>
      <c r="BD12" s="47">
        <f t="shared" si="36"/>
        <v>0</v>
      </c>
    </row>
    <row r="13" spans="1:56" x14ac:dyDescent="0.25">
      <c r="A13" s="5">
        <v>1402</v>
      </c>
      <c r="B13" s="2">
        <v>600010007</v>
      </c>
      <c r="C13" s="7">
        <v>828840</v>
      </c>
      <c r="D13" s="8" t="s">
        <v>21</v>
      </c>
      <c r="E13" s="2">
        <v>3141</v>
      </c>
      <c r="F13" s="2" t="s">
        <v>20</v>
      </c>
      <c r="G13" s="7" t="s">
        <v>98</v>
      </c>
      <c r="H13" s="9">
        <v>1532650</v>
      </c>
      <c r="I13" s="9">
        <v>1119938</v>
      </c>
      <c r="J13" s="9">
        <v>0</v>
      </c>
      <c r="K13" s="9">
        <v>378539</v>
      </c>
      <c r="L13" s="9">
        <v>22399</v>
      </c>
      <c r="M13" s="9">
        <v>11774</v>
      </c>
      <c r="N13" s="63">
        <v>3.53</v>
      </c>
      <c r="O13" s="47">
        <v>0</v>
      </c>
      <c r="P13" s="47">
        <v>3.53</v>
      </c>
      <c r="Q13" s="9"/>
      <c r="R13" s="50"/>
      <c r="S13" s="50"/>
      <c r="T13" s="50"/>
      <c r="U13" s="50"/>
      <c r="V13" s="50"/>
      <c r="W13" s="50"/>
      <c r="X13" s="9">
        <f t="shared" si="19"/>
        <v>0</v>
      </c>
      <c r="Y13" s="9"/>
      <c r="Z13" s="9"/>
      <c r="AA13" s="9"/>
      <c r="AB13" s="9">
        <f t="shared" si="20"/>
        <v>0</v>
      </c>
      <c r="AC13" s="9">
        <f t="shared" si="21"/>
        <v>0</v>
      </c>
      <c r="AD13" s="9">
        <f t="shared" si="22"/>
        <v>0</v>
      </c>
      <c r="AE13" s="9">
        <f t="shared" si="23"/>
        <v>0</v>
      </c>
      <c r="AF13" s="50"/>
      <c r="AG13" s="50"/>
      <c r="AH13" s="50"/>
      <c r="AI13" s="9">
        <f t="shared" si="24"/>
        <v>0</v>
      </c>
      <c r="AJ13" s="47"/>
      <c r="AK13" s="47"/>
      <c r="AL13" s="47"/>
      <c r="AM13" s="47"/>
      <c r="AN13" s="47"/>
      <c r="AO13" s="47"/>
      <c r="AP13" s="47"/>
      <c r="AQ13" s="47"/>
      <c r="AR13" s="47"/>
      <c r="AS13" s="47">
        <f t="shared" si="25"/>
        <v>0</v>
      </c>
      <c r="AT13" s="47">
        <f t="shared" si="26"/>
        <v>0</v>
      </c>
      <c r="AU13" s="47">
        <f t="shared" si="27"/>
        <v>0</v>
      </c>
      <c r="AV13" s="9">
        <f t="shared" si="28"/>
        <v>1532650</v>
      </c>
      <c r="AW13" s="9">
        <f t="shared" si="29"/>
        <v>1119938</v>
      </c>
      <c r="AX13" s="9">
        <f t="shared" si="30"/>
        <v>0</v>
      </c>
      <c r="AY13" s="9">
        <f t="shared" si="31"/>
        <v>378539</v>
      </c>
      <c r="AZ13" s="9">
        <f t="shared" si="32"/>
        <v>22399</v>
      </c>
      <c r="BA13" s="9">
        <f t="shared" si="33"/>
        <v>11774</v>
      </c>
      <c r="BB13" s="47">
        <f t="shared" si="34"/>
        <v>3.53</v>
      </c>
      <c r="BC13" s="47">
        <f t="shared" si="35"/>
        <v>0</v>
      </c>
      <c r="BD13" s="47">
        <f t="shared" si="36"/>
        <v>3.53</v>
      </c>
    </row>
    <row r="14" spans="1:56" x14ac:dyDescent="0.25">
      <c r="A14" s="30"/>
      <c r="B14" s="31"/>
      <c r="C14" s="32"/>
      <c r="D14" s="33" t="s">
        <v>151</v>
      </c>
      <c r="E14" s="31"/>
      <c r="F14" s="31"/>
      <c r="G14" s="32"/>
      <c r="H14" s="34">
        <v>18484061</v>
      </c>
      <c r="I14" s="34">
        <v>13457434</v>
      </c>
      <c r="J14" s="34">
        <v>19500</v>
      </c>
      <c r="K14" s="34">
        <v>4555204</v>
      </c>
      <c r="L14" s="34">
        <v>269149</v>
      </c>
      <c r="M14" s="34">
        <v>182774</v>
      </c>
      <c r="N14" s="64">
        <v>24.21</v>
      </c>
      <c r="O14" s="64">
        <v>16.5</v>
      </c>
      <c r="P14" s="64">
        <v>7.7099999999999991</v>
      </c>
      <c r="Q14" s="51">
        <f t="shared" ref="Q14:BD14" si="37">SUM(Q11:Q13)</f>
        <v>0</v>
      </c>
      <c r="R14" s="51">
        <f t="shared" si="37"/>
        <v>0</v>
      </c>
      <c r="S14" s="51">
        <f t="shared" si="37"/>
        <v>0</v>
      </c>
      <c r="T14" s="51">
        <f t="shared" si="37"/>
        <v>0</v>
      </c>
      <c r="U14" s="51">
        <f t="shared" si="37"/>
        <v>0</v>
      </c>
      <c r="V14" s="51">
        <f t="shared" si="37"/>
        <v>0</v>
      </c>
      <c r="W14" s="51">
        <f t="shared" si="37"/>
        <v>0</v>
      </c>
      <c r="X14" s="51">
        <f t="shared" si="37"/>
        <v>0</v>
      </c>
      <c r="Y14" s="51">
        <f t="shared" si="37"/>
        <v>0</v>
      </c>
      <c r="Z14" s="51">
        <f t="shared" si="37"/>
        <v>0</v>
      </c>
      <c r="AA14" s="51">
        <f t="shared" si="37"/>
        <v>0</v>
      </c>
      <c r="AB14" s="51">
        <f t="shared" si="37"/>
        <v>0</v>
      </c>
      <c r="AC14" s="51">
        <f t="shared" si="37"/>
        <v>0</v>
      </c>
      <c r="AD14" s="51">
        <f t="shared" si="37"/>
        <v>0</v>
      </c>
      <c r="AE14" s="51">
        <f t="shared" si="37"/>
        <v>0</v>
      </c>
      <c r="AF14" s="51">
        <f t="shared" si="37"/>
        <v>0</v>
      </c>
      <c r="AG14" s="51">
        <f t="shared" si="37"/>
        <v>0</v>
      </c>
      <c r="AH14" s="51">
        <f t="shared" si="37"/>
        <v>0</v>
      </c>
      <c r="AI14" s="51">
        <f t="shared" si="37"/>
        <v>0</v>
      </c>
      <c r="AJ14" s="58">
        <f t="shared" si="37"/>
        <v>0</v>
      </c>
      <c r="AK14" s="58">
        <f t="shared" si="37"/>
        <v>0</v>
      </c>
      <c r="AL14" s="48">
        <f t="shared" si="37"/>
        <v>0</v>
      </c>
      <c r="AM14" s="48">
        <f t="shared" si="37"/>
        <v>0</v>
      </c>
      <c r="AN14" s="48">
        <f t="shared" si="37"/>
        <v>0</v>
      </c>
      <c r="AO14" s="48">
        <f t="shared" si="37"/>
        <v>0</v>
      </c>
      <c r="AP14" s="48">
        <f t="shared" si="37"/>
        <v>0</v>
      </c>
      <c r="AQ14" s="48">
        <f t="shared" si="37"/>
        <v>0</v>
      </c>
      <c r="AR14" s="48">
        <f t="shared" si="37"/>
        <v>0</v>
      </c>
      <c r="AS14" s="48">
        <f t="shared" si="37"/>
        <v>0</v>
      </c>
      <c r="AT14" s="48">
        <f t="shared" si="37"/>
        <v>0</v>
      </c>
      <c r="AU14" s="48">
        <f t="shared" si="37"/>
        <v>0</v>
      </c>
      <c r="AV14" s="34">
        <f t="shared" si="37"/>
        <v>18484061</v>
      </c>
      <c r="AW14" s="34">
        <f t="shared" si="37"/>
        <v>13457434</v>
      </c>
      <c r="AX14" s="34">
        <f t="shared" si="37"/>
        <v>19500</v>
      </c>
      <c r="AY14" s="34">
        <f t="shared" si="37"/>
        <v>4555204</v>
      </c>
      <c r="AZ14" s="34">
        <f t="shared" si="37"/>
        <v>269149</v>
      </c>
      <c r="BA14" s="34">
        <f t="shared" si="37"/>
        <v>182774</v>
      </c>
      <c r="BB14" s="48">
        <f t="shared" si="37"/>
        <v>24.21</v>
      </c>
      <c r="BC14" s="48">
        <f t="shared" si="37"/>
        <v>16.5</v>
      </c>
      <c r="BD14" s="48">
        <f t="shared" si="37"/>
        <v>7.7099999999999991</v>
      </c>
    </row>
    <row r="15" spans="1:56" x14ac:dyDescent="0.25">
      <c r="A15" s="26">
        <v>1403</v>
      </c>
      <c r="B15" s="6">
        <v>600010449</v>
      </c>
      <c r="C15" s="27">
        <v>60252758</v>
      </c>
      <c r="D15" s="28" t="s">
        <v>22</v>
      </c>
      <c r="E15" s="6">
        <v>3121</v>
      </c>
      <c r="F15" s="6" t="s">
        <v>18</v>
      </c>
      <c r="G15" s="6" t="s">
        <v>19</v>
      </c>
      <c r="H15" s="29">
        <v>21846201</v>
      </c>
      <c r="I15" s="29">
        <v>15805223</v>
      </c>
      <c r="J15" s="29">
        <v>144326</v>
      </c>
      <c r="K15" s="29">
        <v>5390948</v>
      </c>
      <c r="L15" s="29">
        <v>316104</v>
      </c>
      <c r="M15" s="29">
        <v>189600</v>
      </c>
      <c r="N15" s="63">
        <v>25.240000000000002</v>
      </c>
      <c r="O15" s="47">
        <v>20.14</v>
      </c>
      <c r="P15" s="47">
        <v>5.0999999999999996</v>
      </c>
      <c r="Q15" s="9"/>
      <c r="R15" s="29"/>
      <c r="S15" s="29"/>
      <c r="T15" s="29"/>
      <c r="U15" s="29"/>
      <c r="V15" s="29"/>
      <c r="W15" s="29"/>
      <c r="X15" s="9">
        <f t="shared" ref="X15:X16" si="38">SUBTOTAL(9,Q15:W15)</f>
        <v>0</v>
      </c>
      <c r="Y15" s="9"/>
      <c r="Z15" s="9"/>
      <c r="AA15" s="9"/>
      <c r="AB15" s="9">
        <f t="shared" ref="AB15:AB16" si="39">SUBTOTAL(9,Y15:AA15)</f>
        <v>0</v>
      </c>
      <c r="AC15" s="9">
        <f t="shared" ref="AC15:AC16" si="40">X15+AB15</f>
        <v>0</v>
      </c>
      <c r="AD15" s="9">
        <f t="shared" ref="AD15:AD16" si="41">ROUND((X15+Y15+Z15)*33.8%,0)</f>
        <v>0</v>
      </c>
      <c r="AE15" s="9">
        <f t="shared" ref="AE15:AE16" si="42">ROUND(X15*2%,0)</f>
        <v>0</v>
      </c>
      <c r="AF15" s="29"/>
      <c r="AG15" s="29"/>
      <c r="AH15" s="29"/>
      <c r="AI15" s="9">
        <f t="shared" ref="AI15:AI16" si="43">AF15+AG15+AH15</f>
        <v>0</v>
      </c>
      <c r="AJ15" s="47"/>
      <c r="AK15" s="47"/>
      <c r="AL15" s="47"/>
      <c r="AM15" s="47"/>
      <c r="AN15" s="47"/>
      <c r="AO15" s="47"/>
      <c r="AP15" s="47"/>
      <c r="AQ15" s="47"/>
      <c r="AR15" s="47"/>
      <c r="AS15" s="47">
        <f t="shared" ref="AS15:AS16" si="44">AJ15+AL15+AM15+AP15+AR15+AN15</f>
        <v>0</v>
      </c>
      <c r="AT15" s="47">
        <f t="shared" ref="AT15:AT16" si="45">AK15+AQ15+AO15</f>
        <v>0</v>
      </c>
      <c r="AU15" s="47">
        <f t="shared" ref="AU15:AU16" si="46">AS15+AT15</f>
        <v>0</v>
      </c>
      <c r="AV15" s="9">
        <f t="shared" ref="AV15:AV16" si="47">AW15+AX15+AY15+AZ15+BA15</f>
        <v>21846201</v>
      </c>
      <c r="AW15" s="9">
        <f t="shared" ref="AW15:AW16" si="48">I15+X15</f>
        <v>15805223</v>
      </c>
      <c r="AX15" s="9">
        <f t="shared" ref="AX15:AX16" si="49">J15+AB15</f>
        <v>144326</v>
      </c>
      <c r="AY15" s="9">
        <f t="shared" ref="AY15:AY16" si="50">K15+AD15</f>
        <v>5390948</v>
      </c>
      <c r="AZ15" s="9">
        <f t="shared" ref="AZ15:AZ16" si="51">L15+AE15</f>
        <v>316104</v>
      </c>
      <c r="BA15" s="9">
        <f t="shared" ref="BA15:BA16" si="52">M15+AI15</f>
        <v>189600</v>
      </c>
      <c r="BB15" s="47">
        <f t="shared" ref="BB15:BB16" si="53">BC15+BD15</f>
        <v>25.240000000000002</v>
      </c>
      <c r="BC15" s="47">
        <f t="shared" ref="BC15:BC16" si="54">O15+AS15</f>
        <v>20.14</v>
      </c>
      <c r="BD15" s="47">
        <f t="shared" ref="BD15:BD16" si="55">P15+AT15</f>
        <v>5.0999999999999996</v>
      </c>
    </row>
    <row r="16" spans="1:56" x14ac:dyDescent="0.25">
      <c r="A16" s="5">
        <v>1403</v>
      </c>
      <c r="B16" s="2">
        <v>600010449</v>
      </c>
      <c r="C16" s="7">
        <v>60252758</v>
      </c>
      <c r="D16" s="8" t="s">
        <v>22</v>
      </c>
      <c r="E16" s="20">
        <v>3121</v>
      </c>
      <c r="F16" s="20" t="s">
        <v>112</v>
      </c>
      <c r="G16" s="20" t="s">
        <v>98</v>
      </c>
      <c r="H16" s="9">
        <v>0</v>
      </c>
      <c r="I16" s="50">
        <v>0</v>
      </c>
      <c r="J16" s="50">
        <v>0</v>
      </c>
      <c r="K16" s="50">
        <v>0</v>
      </c>
      <c r="L16" s="50">
        <v>0</v>
      </c>
      <c r="M16" s="50">
        <v>0</v>
      </c>
      <c r="N16" s="63">
        <v>0</v>
      </c>
      <c r="O16" s="47">
        <v>0</v>
      </c>
      <c r="P16" s="47">
        <v>0</v>
      </c>
      <c r="Q16" s="9"/>
      <c r="R16" s="50"/>
      <c r="S16" s="50"/>
      <c r="T16" s="50"/>
      <c r="U16" s="50"/>
      <c r="V16" s="50"/>
      <c r="W16" s="50"/>
      <c r="X16" s="9">
        <f t="shared" si="38"/>
        <v>0</v>
      </c>
      <c r="Y16" s="9"/>
      <c r="Z16" s="9"/>
      <c r="AA16" s="9"/>
      <c r="AB16" s="9">
        <f t="shared" si="39"/>
        <v>0</v>
      </c>
      <c r="AC16" s="9">
        <f t="shared" si="40"/>
        <v>0</v>
      </c>
      <c r="AD16" s="9">
        <f t="shared" si="41"/>
        <v>0</v>
      </c>
      <c r="AE16" s="9">
        <f t="shared" si="42"/>
        <v>0</v>
      </c>
      <c r="AF16" s="50"/>
      <c r="AG16" s="50"/>
      <c r="AH16" s="50"/>
      <c r="AI16" s="9">
        <f t="shared" si="43"/>
        <v>0</v>
      </c>
      <c r="AJ16" s="47"/>
      <c r="AK16" s="47"/>
      <c r="AL16" s="47"/>
      <c r="AM16" s="47"/>
      <c r="AN16" s="47"/>
      <c r="AO16" s="47"/>
      <c r="AP16" s="47"/>
      <c r="AQ16" s="47"/>
      <c r="AR16" s="47"/>
      <c r="AS16" s="47">
        <f t="shared" si="44"/>
        <v>0</v>
      </c>
      <c r="AT16" s="47">
        <f t="shared" si="45"/>
        <v>0</v>
      </c>
      <c r="AU16" s="47">
        <f t="shared" si="46"/>
        <v>0</v>
      </c>
      <c r="AV16" s="9">
        <f t="shared" si="47"/>
        <v>0</v>
      </c>
      <c r="AW16" s="9">
        <f t="shared" si="48"/>
        <v>0</v>
      </c>
      <c r="AX16" s="9">
        <f t="shared" si="49"/>
        <v>0</v>
      </c>
      <c r="AY16" s="9">
        <f t="shared" si="50"/>
        <v>0</v>
      </c>
      <c r="AZ16" s="9">
        <f t="shared" si="51"/>
        <v>0</v>
      </c>
      <c r="BA16" s="9">
        <f t="shared" si="52"/>
        <v>0</v>
      </c>
      <c r="BB16" s="47">
        <f t="shared" si="53"/>
        <v>0</v>
      </c>
      <c r="BC16" s="47">
        <f t="shared" si="54"/>
        <v>0</v>
      </c>
      <c r="BD16" s="47">
        <f t="shared" si="55"/>
        <v>0</v>
      </c>
    </row>
    <row r="17" spans="1:56" x14ac:dyDescent="0.25">
      <c r="A17" s="30"/>
      <c r="B17" s="31"/>
      <c r="C17" s="32"/>
      <c r="D17" s="33" t="s">
        <v>152</v>
      </c>
      <c r="E17" s="35"/>
      <c r="F17" s="35"/>
      <c r="G17" s="35"/>
      <c r="H17" s="34">
        <v>21846201</v>
      </c>
      <c r="I17" s="51">
        <v>15805223</v>
      </c>
      <c r="J17" s="51">
        <v>144326</v>
      </c>
      <c r="K17" s="51">
        <v>5390948</v>
      </c>
      <c r="L17" s="51">
        <v>316104</v>
      </c>
      <c r="M17" s="51">
        <v>189600</v>
      </c>
      <c r="N17" s="65">
        <v>25.240000000000002</v>
      </c>
      <c r="O17" s="65">
        <v>20.14</v>
      </c>
      <c r="P17" s="65">
        <v>5.0999999999999996</v>
      </c>
      <c r="Q17" s="51">
        <f t="shared" ref="Q17:BD17" si="56">SUM(Q15:Q16)</f>
        <v>0</v>
      </c>
      <c r="R17" s="51">
        <f t="shared" si="56"/>
        <v>0</v>
      </c>
      <c r="S17" s="51">
        <f t="shared" si="56"/>
        <v>0</v>
      </c>
      <c r="T17" s="51">
        <f t="shared" si="56"/>
        <v>0</v>
      </c>
      <c r="U17" s="51">
        <f t="shared" si="56"/>
        <v>0</v>
      </c>
      <c r="V17" s="51">
        <f t="shared" si="56"/>
        <v>0</v>
      </c>
      <c r="W17" s="51">
        <f t="shared" si="56"/>
        <v>0</v>
      </c>
      <c r="X17" s="51">
        <f t="shared" si="56"/>
        <v>0</v>
      </c>
      <c r="Y17" s="51">
        <f t="shared" si="56"/>
        <v>0</v>
      </c>
      <c r="Z17" s="51">
        <f t="shared" si="56"/>
        <v>0</v>
      </c>
      <c r="AA17" s="51">
        <f t="shared" si="56"/>
        <v>0</v>
      </c>
      <c r="AB17" s="51">
        <f t="shared" si="56"/>
        <v>0</v>
      </c>
      <c r="AC17" s="51">
        <f t="shared" si="56"/>
        <v>0</v>
      </c>
      <c r="AD17" s="51">
        <f t="shared" si="56"/>
        <v>0</v>
      </c>
      <c r="AE17" s="51">
        <f t="shared" si="56"/>
        <v>0</v>
      </c>
      <c r="AF17" s="51">
        <f t="shared" si="56"/>
        <v>0</v>
      </c>
      <c r="AG17" s="51">
        <f t="shared" si="56"/>
        <v>0</v>
      </c>
      <c r="AH17" s="51">
        <f t="shared" si="56"/>
        <v>0</v>
      </c>
      <c r="AI17" s="51">
        <f t="shared" si="56"/>
        <v>0</v>
      </c>
      <c r="AJ17" s="58">
        <f t="shared" si="56"/>
        <v>0</v>
      </c>
      <c r="AK17" s="58">
        <f t="shared" si="56"/>
        <v>0</v>
      </c>
      <c r="AL17" s="48">
        <f t="shared" si="56"/>
        <v>0</v>
      </c>
      <c r="AM17" s="48">
        <f t="shared" si="56"/>
        <v>0</v>
      </c>
      <c r="AN17" s="48">
        <f t="shared" si="56"/>
        <v>0</v>
      </c>
      <c r="AO17" s="48">
        <f t="shared" si="56"/>
        <v>0</v>
      </c>
      <c r="AP17" s="48">
        <f t="shared" si="56"/>
        <v>0</v>
      </c>
      <c r="AQ17" s="48">
        <f t="shared" si="56"/>
        <v>0</v>
      </c>
      <c r="AR17" s="48">
        <f t="shared" si="56"/>
        <v>0</v>
      </c>
      <c r="AS17" s="48">
        <f t="shared" si="56"/>
        <v>0</v>
      </c>
      <c r="AT17" s="48">
        <f t="shared" si="56"/>
        <v>0</v>
      </c>
      <c r="AU17" s="48">
        <f t="shared" si="56"/>
        <v>0</v>
      </c>
      <c r="AV17" s="34">
        <f t="shared" si="56"/>
        <v>21846201</v>
      </c>
      <c r="AW17" s="34">
        <f t="shared" si="56"/>
        <v>15805223</v>
      </c>
      <c r="AX17" s="34">
        <f t="shared" si="56"/>
        <v>144326</v>
      </c>
      <c r="AY17" s="34">
        <f t="shared" si="56"/>
        <v>5390948</v>
      </c>
      <c r="AZ17" s="34">
        <f t="shared" si="56"/>
        <v>316104</v>
      </c>
      <c r="BA17" s="34">
        <f t="shared" si="56"/>
        <v>189600</v>
      </c>
      <c r="BB17" s="48">
        <f t="shared" si="56"/>
        <v>25.240000000000002</v>
      </c>
      <c r="BC17" s="48">
        <f t="shared" si="56"/>
        <v>20.14</v>
      </c>
      <c r="BD17" s="48">
        <f t="shared" si="56"/>
        <v>5.0999999999999996</v>
      </c>
    </row>
    <row r="18" spans="1:56" x14ac:dyDescent="0.25">
      <c r="A18" s="26">
        <v>1404</v>
      </c>
      <c r="B18" s="6">
        <v>600010414</v>
      </c>
      <c r="C18" s="27">
        <v>60252570</v>
      </c>
      <c r="D18" s="28" t="s">
        <v>68</v>
      </c>
      <c r="E18" s="6">
        <v>3121</v>
      </c>
      <c r="F18" s="6" t="s">
        <v>18</v>
      </c>
      <c r="G18" s="6" t="s">
        <v>19</v>
      </c>
      <c r="H18" s="29">
        <v>19581284</v>
      </c>
      <c r="I18" s="29">
        <v>14270426</v>
      </c>
      <c r="J18" s="29">
        <v>9750</v>
      </c>
      <c r="K18" s="29">
        <v>4826699</v>
      </c>
      <c r="L18" s="29">
        <v>285409</v>
      </c>
      <c r="M18" s="29">
        <v>189000</v>
      </c>
      <c r="N18" s="63">
        <v>23.3</v>
      </c>
      <c r="O18" s="47">
        <v>17.71</v>
      </c>
      <c r="P18" s="47">
        <v>5.59</v>
      </c>
      <c r="Q18" s="9"/>
      <c r="R18" s="29"/>
      <c r="S18" s="29"/>
      <c r="T18" s="29"/>
      <c r="U18" s="29"/>
      <c r="V18" s="29"/>
      <c r="W18" s="29"/>
      <c r="X18" s="9">
        <f t="shared" ref="X18:X19" si="57">SUBTOTAL(9,Q18:W18)</f>
        <v>0</v>
      </c>
      <c r="Y18" s="9"/>
      <c r="Z18" s="9"/>
      <c r="AA18" s="9"/>
      <c r="AB18" s="9">
        <f t="shared" ref="AB18:AB19" si="58">SUBTOTAL(9,Y18:AA18)</f>
        <v>0</v>
      </c>
      <c r="AC18" s="9">
        <f t="shared" ref="AC18:AC19" si="59">X18+AB18</f>
        <v>0</v>
      </c>
      <c r="AD18" s="9">
        <f t="shared" ref="AD18:AD19" si="60">ROUND((X18+Y18+Z18)*33.8%,0)</f>
        <v>0</v>
      </c>
      <c r="AE18" s="9">
        <f t="shared" ref="AE18:AE19" si="61">ROUND(X18*2%,0)</f>
        <v>0</v>
      </c>
      <c r="AF18" s="29"/>
      <c r="AG18" s="29"/>
      <c r="AH18" s="29"/>
      <c r="AI18" s="9">
        <f t="shared" ref="AI18:AI19" si="62">AF18+AG18+AH18</f>
        <v>0</v>
      </c>
      <c r="AJ18" s="47"/>
      <c r="AK18" s="47"/>
      <c r="AL18" s="47"/>
      <c r="AM18" s="47"/>
      <c r="AN18" s="47"/>
      <c r="AO18" s="47"/>
      <c r="AP18" s="47"/>
      <c r="AQ18" s="47"/>
      <c r="AR18" s="47"/>
      <c r="AS18" s="47">
        <f t="shared" ref="AS18:AS19" si="63">AJ18+AL18+AM18+AP18+AR18+AN18</f>
        <v>0</v>
      </c>
      <c r="AT18" s="47">
        <f t="shared" ref="AT18:AT19" si="64">AK18+AQ18+AO18</f>
        <v>0</v>
      </c>
      <c r="AU18" s="47">
        <f t="shared" ref="AU18:AU19" si="65">AS18+AT18</f>
        <v>0</v>
      </c>
      <c r="AV18" s="9">
        <f t="shared" ref="AV18:AV19" si="66">AW18+AX18+AY18+AZ18+BA18</f>
        <v>19581284</v>
      </c>
      <c r="AW18" s="9">
        <f t="shared" ref="AW18:AW19" si="67">I18+X18</f>
        <v>14270426</v>
      </c>
      <c r="AX18" s="9">
        <f t="shared" ref="AX18:AX19" si="68">J18+AB18</f>
        <v>9750</v>
      </c>
      <c r="AY18" s="9">
        <f t="shared" ref="AY18:AY19" si="69">K18+AD18</f>
        <v>4826699</v>
      </c>
      <c r="AZ18" s="9">
        <f t="shared" ref="AZ18:AZ19" si="70">L18+AE18</f>
        <v>285409</v>
      </c>
      <c r="BA18" s="9">
        <f t="shared" ref="BA18:BA19" si="71">M18+AI18</f>
        <v>189000</v>
      </c>
      <c r="BB18" s="47">
        <f t="shared" ref="BB18:BB19" si="72">BC18+BD18</f>
        <v>23.3</v>
      </c>
      <c r="BC18" s="47">
        <f t="shared" ref="BC18:BC19" si="73">O18+AS18</f>
        <v>17.71</v>
      </c>
      <c r="BD18" s="47">
        <f t="shared" ref="BD18:BD19" si="74">P18+AT18</f>
        <v>5.59</v>
      </c>
    </row>
    <row r="19" spans="1:56" x14ac:dyDescent="0.25">
      <c r="A19" s="5">
        <v>1404</v>
      </c>
      <c r="B19" s="2">
        <v>600010414</v>
      </c>
      <c r="C19" s="7">
        <v>60252570</v>
      </c>
      <c r="D19" s="8" t="s">
        <v>68</v>
      </c>
      <c r="E19" s="20">
        <v>3121</v>
      </c>
      <c r="F19" s="20" t="s">
        <v>112</v>
      </c>
      <c r="G19" s="20" t="s">
        <v>98</v>
      </c>
      <c r="H19" s="9">
        <v>0</v>
      </c>
      <c r="I19" s="50">
        <v>0</v>
      </c>
      <c r="J19" s="50">
        <v>0</v>
      </c>
      <c r="K19" s="50">
        <v>0</v>
      </c>
      <c r="L19" s="50">
        <v>0</v>
      </c>
      <c r="M19" s="50">
        <v>0</v>
      </c>
      <c r="N19" s="63">
        <v>0</v>
      </c>
      <c r="O19" s="47">
        <v>0</v>
      </c>
      <c r="P19" s="47">
        <v>0</v>
      </c>
      <c r="Q19" s="9"/>
      <c r="R19" s="50"/>
      <c r="S19" s="50"/>
      <c r="T19" s="50"/>
      <c r="U19" s="50"/>
      <c r="V19" s="50"/>
      <c r="W19" s="50"/>
      <c r="X19" s="9">
        <f t="shared" si="57"/>
        <v>0</v>
      </c>
      <c r="Y19" s="9"/>
      <c r="Z19" s="9"/>
      <c r="AA19" s="9"/>
      <c r="AB19" s="9">
        <f t="shared" si="58"/>
        <v>0</v>
      </c>
      <c r="AC19" s="9">
        <f t="shared" si="59"/>
        <v>0</v>
      </c>
      <c r="AD19" s="9">
        <f t="shared" si="60"/>
        <v>0</v>
      </c>
      <c r="AE19" s="9">
        <f t="shared" si="61"/>
        <v>0</v>
      </c>
      <c r="AF19" s="50"/>
      <c r="AG19" s="50"/>
      <c r="AH19" s="50"/>
      <c r="AI19" s="9">
        <f t="shared" si="62"/>
        <v>0</v>
      </c>
      <c r="AJ19" s="47"/>
      <c r="AK19" s="47"/>
      <c r="AL19" s="47"/>
      <c r="AM19" s="47"/>
      <c r="AN19" s="47"/>
      <c r="AO19" s="47"/>
      <c r="AP19" s="47"/>
      <c r="AQ19" s="47"/>
      <c r="AR19" s="47"/>
      <c r="AS19" s="47">
        <f t="shared" si="63"/>
        <v>0</v>
      </c>
      <c r="AT19" s="47">
        <f t="shared" si="64"/>
        <v>0</v>
      </c>
      <c r="AU19" s="47">
        <f t="shared" si="65"/>
        <v>0</v>
      </c>
      <c r="AV19" s="9">
        <f t="shared" si="66"/>
        <v>0</v>
      </c>
      <c r="AW19" s="9">
        <f t="shared" si="67"/>
        <v>0</v>
      </c>
      <c r="AX19" s="9">
        <f t="shared" si="68"/>
        <v>0</v>
      </c>
      <c r="AY19" s="9">
        <f t="shared" si="69"/>
        <v>0</v>
      </c>
      <c r="AZ19" s="9">
        <f t="shared" si="70"/>
        <v>0</v>
      </c>
      <c r="BA19" s="9">
        <f t="shared" si="71"/>
        <v>0</v>
      </c>
      <c r="BB19" s="47">
        <f t="shared" si="72"/>
        <v>0</v>
      </c>
      <c r="BC19" s="47">
        <f t="shared" si="73"/>
        <v>0</v>
      </c>
      <c r="BD19" s="47">
        <f t="shared" si="74"/>
        <v>0</v>
      </c>
    </row>
    <row r="20" spans="1:56" x14ac:dyDescent="0.25">
      <c r="A20" s="30"/>
      <c r="B20" s="31"/>
      <c r="C20" s="32"/>
      <c r="D20" s="33" t="s">
        <v>153</v>
      </c>
      <c r="E20" s="35"/>
      <c r="F20" s="35"/>
      <c r="G20" s="35"/>
      <c r="H20" s="34">
        <v>19581284</v>
      </c>
      <c r="I20" s="51">
        <v>14270426</v>
      </c>
      <c r="J20" s="51">
        <v>9750</v>
      </c>
      <c r="K20" s="51">
        <v>4826699</v>
      </c>
      <c r="L20" s="51">
        <v>285409</v>
      </c>
      <c r="M20" s="51">
        <v>189000</v>
      </c>
      <c r="N20" s="65">
        <v>23.3</v>
      </c>
      <c r="O20" s="65">
        <v>17.71</v>
      </c>
      <c r="P20" s="65">
        <v>5.59</v>
      </c>
      <c r="Q20" s="51">
        <f t="shared" ref="Q20:BD20" si="75">SUM(Q18:Q19)</f>
        <v>0</v>
      </c>
      <c r="R20" s="51">
        <f t="shared" si="75"/>
        <v>0</v>
      </c>
      <c r="S20" s="51">
        <f t="shared" si="75"/>
        <v>0</v>
      </c>
      <c r="T20" s="51">
        <f t="shared" si="75"/>
        <v>0</v>
      </c>
      <c r="U20" s="51">
        <f t="shared" si="75"/>
        <v>0</v>
      </c>
      <c r="V20" s="51">
        <f t="shared" si="75"/>
        <v>0</v>
      </c>
      <c r="W20" s="51">
        <f t="shared" si="75"/>
        <v>0</v>
      </c>
      <c r="X20" s="51">
        <f t="shared" si="75"/>
        <v>0</v>
      </c>
      <c r="Y20" s="51">
        <f t="shared" si="75"/>
        <v>0</v>
      </c>
      <c r="Z20" s="51">
        <f t="shared" si="75"/>
        <v>0</v>
      </c>
      <c r="AA20" s="51">
        <f t="shared" si="75"/>
        <v>0</v>
      </c>
      <c r="AB20" s="51">
        <f t="shared" si="75"/>
        <v>0</v>
      </c>
      <c r="AC20" s="51">
        <f t="shared" si="75"/>
        <v>0</v>
      </c>
      <c r="AD20" s="51">
        <f t="shared" si="75"/>
        <v>0</v>
      </c>
      <c r="AE20" s="51">
        <f t="shared" si="75"/>
        <v>0</v>
      </c>
      <c r="AF20" s="51">
        <f t="shared" si="75"/>
        <v>0</v>
      </c>
      <c r="AG20" s="51">
        <f t="shared" si="75"/>
        <v>0</v>
      </c>
      <c r="AH20" s="51">
        <f t="shared" si="75"/>
        <v>0</v>
      </c>
      <c r="AI20" s="51">
        <f t="shared" si="75"/>
        <v>0</v>
      </c>
      <c r="AJ20" s="58">
        <f t="shared" si="75"/>
        <v>0</v>
      </c>
      <c r="AK20" s="58">
        <f t="shared" si="75"/>
        <v>0</v>
      </c>
      <c r="AL20" s="48">
        <f t="shared" si="75"/>
        <v>0</v>
      </c>
      <c r="AM20" s="48">
        <f t="shared" si="75"/>
        <v>0</v>
      </c>
      <c r="AN20" s="48">
        <f t="shared" si="75"/>
        <v>0</v>
      </c>
      <c r="AO20" s="48">
        <f t="shared" si="75"/>
        <v>0</v>
      </c>
      <c r="AP20" s="48">
        <f t="shared" si="75"/>
        <v>0</v>
      </c>
      <c r="AQ20" s="48">
        <f t="shared" si="75"/>
        <v>0</v>
      </c>
      <c r="AR20" s="48">
        <f t="shared" si="75"/>
        <v>0</v>
      </c>
      <c r="AS20" s="48">
        <f t="shared" si="75"/>
        <v>0</v>
      </c>
      <c r="AT20" s="48">
        <f t="shared" si="75"/>
        <v>0</v>
      </c>
      <c r="AU20" s="48">
        <f t="shared" si="75"/>
        <v>0</v>
      </c>
      <c r="AV20" s="34">
        <f t="shared" si="75"/>
        <v>19581284</v>
      </c>
      <c r="AW20" s="34">
        <f t="shared" si="75"/>
        <v>14270426</v>
      </c>
      <c r="AX20" s="34">
        <f t="shared" si="75"/>
        <v>9750</v>
      </c>
      <c r="AY20" s="34">
        <f t="shared" si="75"/>
        <v>4826699</v>
      </c>
      <c r="AZ20" s="34">
        <f t="shared" si="75"/>
        <v>285409</v>
      </c>
      <c r="BA20" s="34">
        <f t="shared" si="75"/>
        <v>189000</v>
      </c>
      <c r="BB20" s="48">
        <f t="shared" si="75"/>
        <v>23.3</v>
      </c>
      <c r="BC20" s="48">
        <f t="shared" si="75"/>
        <v>17.71</v>
      </c>
      <c r="BD20" s="48">
        <f t="shared" si="75"/>
        <v>5.59</v>
      </c>
    </row>
    <row r="21" spans="1:56" x14ac:dyDescent="0.25">
      <c r="A21" s="26">
        <v>1405</v>
      </c>
      <c r="B21" s="6">
        <v>600010554</v>
      </c>
      <c r="C21" s="27">
        <v>46748016</v>
      </c>
      <c r="D21" s="28" t="s">
        <v>23</v>
      </c>
      <c r="E21" s="6">
        <v>3121</v>
      </c>
      <c r="F21" s="6" t="s">
        <v>18</v>
      </c>
      <c r="G21" s="6" t="s">
        <v>19</v>
      </c>
      <c r="H21" s="29">
        <v>53997290</v>
      </c>
      <c r="I21" s="29">
        <v>39176787</v>
      </c>
      <c r="J21" s="29">
        <v>188500</v>
      </c>
      <c r="K21" s="29">
        <v>13305467</v>
      </c>
      <c r="L21" s="29">
        <v>783536</v>
      </c>
      <c r="M21" s="29">
        <v>543000</v>
      </c>
      <c r="N21" s="63">
        <v>62.84</v>
      </c>
      <c r="O21" s="47">
        <v>50.6</v>
      </c>
      <c r="P21" s="47">
        <v>12.24</v>
      </c>
      <c r="Q21" s="9"/>
      <c r="R21" s="29"/>
      <c r="S21" s="29"/>
      <c r="T21" s="29"/>
      <c r="U21" s="29"/>
      <c r="V21" s="29"/>
      <c r="W21" s="29"/>
      <c r="X21" s="9">
        <f t="shared" ref="X21:X22" si="76">SUBTOTAL(9,Q21:W21)</f>
        <v>0</v>
      </c>
      <c r="Y21" s="9"/>
      <c r="Z21" s="9"/>
      <c r="AA21" s="9"/>
      <c r="AB21" s="9">
        <f t="shared" ref="AB21:AB22" si="77">SUBTOTAL(9,Y21:AA21)</f>
        <v>0</v>
      </c>
      <c r="AC21" s="9">
        <f t="shared" ref="AC21:AC22" si="78">X21+AB21</f>
        <v>0</v>
      </c>
      <c r="AD21" s="9">
        <f t="shared" ref="AD21:AD22" si="79">ROUND((X21+Y21+Z21)*33.8%,0)</f>
        <v>0</v>
      </c>
      <c r="AE21" s="9">
        <f t="shared" ref="AE21:AE22" si="80">ROUND(X21*2%,0)</f>
        <v>0</v>
      </c>
      <c r="AF21" s="29"/>
      <c r="AG21" s="29"/>
      <c r="AH21" s="29"/>
      <c r="AI21" s="9">
        <f t="shared" ref="AI21:AI22" si="81">AF21+AG21+AH21</f>
        <v>0</v>
      </c>
      <c r="AJ21" s="47"/>
      <c r="AK21" s="47"/>
      <c r="AL21" s="47"/>
      <c r="AM21" s="47"/>
      <c r="AN21" s="47"/>
      <c r="AO21" s="47"/>
      <c r="AP21" s="47"/>
      <c r="AQ21" s="47"/>
      <c r="AR21" s="47"/>
      <c r="AS21" s="47">
        <f t="shared" ref="AS21:AS22" si="82">AJ21+AL21+AM21+AP21+AR21+AN21</f>
        <v>0</v>
      </c>
      <c r="AT21" s="47">
        <f t="shared" ref="AT21:AT22" si="83">AK21+AQ21+AO21</f>
        <v>0</v>
      </c>
      <c r="AU21" s="47">
        <f t="shared" ref="AU21:AU22" si="84">AS21+AT21</f>
        <v>0</v>
      </c>
      <c r="AV21" s="9">
        <f t="shared" ref="AV21:AV22" si="85">AW21+AX21+AY21+AZ21+BA21</f>
        <v>53997290</v>
      </c>
      <c r="AW21" s="9">
        <f t="shared" ref="AW21:AW22" si="86">I21+X21</f>
        <v>39176787</v>
      </c>
      <c r="AX21" s="9">
        <f t="shared" ref="AX21:AX22" si="87">J21+AB21</f>
        <v>188500</v>
      </c>
      <c r="AY21" s="9">
        <f t="shared" ref="AY21:AY22" si="88">K21+AD21</f>
        <v>13305467</v>
      </c>
      <c r="AZ21" s="9">
        <f t="shared" ref="AZ21:AZ22" si="89">L21+AE21</f>
        <v>783536</v>
      </c>
      <c r="BA21" s="9">
        <f t="shared" ref="BA21:BA22" si="90">M21+AI21</f>
        <v>543000</v>
      </c>
      <c r="BB21" s="47">
        <f t="shared" ref="BB21:BB22" si="91">BC21+BD21</f>
        <v>62.84</v>
      </c>
      <c r="BC21" s="47">
        <f t="shared" ref="BC21:BC22" si="92">O21+AS21</f>
        <v>50.6</v>
      </c>
      <c r="BD21" s="47">
        <f t="shared" ref="BD21:BD22" si="93">P21+AT21</f>
        <v>12.24</v>
      </c>
    </row>
    <row r="22" spans="1:56" x14ac:dyDescent="0.25">
      <c r="A22" s="5">
        <v>1405</v>
      </c>
      <c r="B22" s="2">
        <v>600010554</v>
      </c>
      <c r="C22" s="7">
        <v>46748016</v>
      </c>
      <c r="D22" s="8" t="s">
        <v>23</v>
      </c>
      <c r="E22" s="20">
        <v>3121</v>
      </c>
      <c r="F22" s="20" t="s">
        <v>112</v>
      </c>
      <c r="G22" s="20" t="s">
        <v>98</v>
      </c>
      <c r="H22" s="9">
        <v>0</v>
      </c>
      <c r="I22" s="50">
        <v>0</v>
      </c>
      <c r="J22" s="50">
        <v>0</v>
      </c>
      <c r="K22" s="50">
        <v>0</v>
      </c>
      <c r="L22" s="50">
        <v>0</v>
      </c>
      <c r="M22" s="50">
        <v>0</v>
      </c>
      <c r="N22" s="63">
        <v>0</v>
      </c>
      <c r="O22" s="47">
        <v>0</v>
      </c>
      <c r="P22" s="47">
        <v>0</v>
      </c>
      <c r="Q22" s="9"/>
      <c r="R22" s="50"/>
      <c r="S22" s="50"/>
      <c r="T22" s="50"/>
      <c r="U22" s="50"/>
      <c r="V22" s="50"/>
      <c r="W22" s="50"/>
      <c r="X22" s="9">
        <f t="shared" si="76"/>
        <v>0</v>
      </c>
      <c r="Y22" s="9"/>
      <c r="Z22" s="9"/>
      <c r="AA22" s="9"/>
      <c r="AB22" s="9">
        <f t="shared" si="77"/>
        <v>0</v>
      </c>
      <c r="AC22" s="9">
        <f t="shared" si="78"/>
        <v>0</v>
      </c>
      <c r="AD22" s="9">
        <f t="shared" si="79"/>
        <v>0</v>
      </c>
      <c r="AE22" s="9">
        <f t="shared" si="80"/>
        <v>0</v>
      </c>
      <c r="AF22" s="50"/>
      <c r="AG22" s="50"/>
      <c r="AH22" s="50"/>
      <c r="AI22" s="9">
        <f t="shared" si="81"/>
        <v>0</v>
      </c>
      <c r="AJ22" s="47"/>
      <c r="AK22" s="47"/>
      <c r="AL22" s="47"/>
      <c r="AM22" s="47"/>
      <c r="AN22" s="47"/>
      <c r="AO22" s="47"/>
      <c r="AP22" s="47"/>
      <c r="AQ22" s="47"/>
      <c r="AR22" s="47"/>
      <c r="AS22" s="47">
        <f t="shared" si="82"/>
        <v>0</v>
      </c>
      <c r="AT22" s="47">
        <f t="shared" si="83"/>
        <v>0</v>
      </c>
      <c r="AU22" s="47">
        <f t="shared" si="84"/>
        <v>0</v>
      </c>
      <c r="AV22" s="9">
        <f t="shared" si="85"/>
        <v>0</v>
      </c>
      <c r="AW22" s="9">
        <f t="shared" si="86"/>
        <v>0</v>
      </c>
      <c r="AX22" s="9">
        <f t="shared" si="87"/>
        <v>0</v>
      </c>
      <c r="AY22" s="9">
        <f t="shared" si="88"/>
        <v>0</v>
      </c>
      <c r="AZ22" s="9">
        <f t="shared" si="89"/>
        <v>0</v>
      </c>
      <c r="BA22" s="9">
        <f t="shared" si="90"/>
        <v>0</v>
      </c>
      <c r="BB22" s="47">
        <f t="shared" si="91"/>
        <v>0</v>
      </c>
      <c r="BC22" s="47">
        <f t="shared" si="92"/>
        <v>0</v>
      </c>
      <c r="BD22" s="47">
        <f t="shared" si="93"/>
        <v>0</v>
      </c>
    </row>
    <row r="23" spans="1:56" x14ac:dyDescent="0.25">
      <c r="A23" s="30"/>
      <c r="B23" s="31"/>
      <c r="C23" s="32"/>
      <c r="D23" s="33" t="s">
        <v>154</v>
      </c>
      <c r="E23" s="35"/>
      <c r="F23" s="35"/>
      <c r="G23" s="35"/>
      <c r="H23" s="34">
        <v>53997290</v>
      </c>
      <c r="I23" s="51">
        <v>39176787</v>
      </c>
      <c r="J23" s="51">
        <v>188500</v>
      </c>
      <c r="K23" s="51">
        <v>13305467</v>
      </c>
      <c r="L23" s="51">
        <v>783536</v>
      </c>
      <c r="M23" s="51">
        <v>543000</v>
      </c>
      <c r="N23" s="65">
        <v>62.84</v>
      </c>
      <c r="O23" s="65">
        <v>50.6</v>
      </c>
      <c r="P23" s="65">
        <v>12.24</v>
      </c>
      <c r="Q23" s="51">
        <f t="shared" ref="Q23:BD23" si="94">SUM(Q21:Q22)</f>
        <v>0</v>
      </c>
      <c r="R23" s="51">
        <f t="shared" si="94"/>
        <v>0</v>
      </c>
      <c r="S23" s="51">
        <f t="shared" si="94"/>
        <v>0</v>
      </c>
      <c r="T23" s="51">
        <f t="shared" si="94"/>
        <v>0</v>
      </c>
      <c r="U23" s="51">
        <f t="shared" si="94"/>
        <v>0</v>
      </c>
      <c r="V23" s="51">
        <f t="shared" si="94"/>
        <v>0</v>
      </c>
      <c r="W23" s="51">
        <f t="shared" si="94"/>
        <v>0</v>
      </c>
      <c r="X23" s="51">
        <f t="shared" si="94"/>
        <v>0</v>
      </c>
      <c r="Y23" s="51">
        <f t="shared" si="94"/>
        <v>0</v>
      </c>
      <c r="Z23" s="51">
        <f t="shared" si="94"/>
        <v>0</v>
      </c>
      <c r="AA23" s="51">
        <f t="shared" si="94"/>
        <v>0</v>
      </c>
      <c r="AB23" s="51">
        <f t="shared" si="94"/>
        <v>0</v>
      </c>
      <c r="AC23" s="51">
        <f t="shared" si="94"/>
        <v>0</v>
      </c>
      <c r="AD23" s="51">
        <f t="shared" si="94"/>
        <v>0</v>
      </c>
      <c r="AE23" s="51">
        <f t="shared" si="94"/>
        <v>0</v>
      </c>
      <c r="AF23" s="51">
        <f t="shared" si="94"/>
        <v>0</v>
      </c>
      <c r="AG23" s="51">
        <f t="shared" si="94"/>
        <v>0</v>
      </c>
      <c r="AH23" s="51">
        <f t="shared" si="94"/>
        <v>0</v>
      </c>
      <c r="AI23" s="51">
        <f t="shared" si="94"/>
        <v>0</v>
      </c>
      <c r="AJ23" s="58">
        <f t="shared" si="94"/>
        <v>0</v>
      </c>
      <c r="AK23" s="58">
        <f t="shared" si="94"/>
        <v>0</v>
      </c>
      <c r="AL23" s="48">
        <f t="shared" si="94"/>
        <v>0</v>
      </c>
      <c r="AM23" s="48">
        <f t="shared" si="94"/>
        <v>0</v>
      </c>
      <c r="AN23" s="48">
        <f t="shared" si="94"/>
        <v>0</v>
      </c>
      <c r="AO23" s="48">
        <f t="shared" si="94"/>
        <v>0</v>
      </c>
      <c r="AP23" s="48">
        <f t="shared" si="94"/>
        <v>0</v>
      </c>
      <c r="AQ23" s="48">
        <f t="shared" si="94"/>
        <v>0</v>
      </c>
      <c r="AR23" s="48">
        <f t="shared" si="94"/>
        <v>0</v>
      </c>
      <c r="AS23" s="48">
        <f t="shared" si="94"/>
        <v>0</v>
      </c>
      <c r="AT23" s="48">
        <f t="shared" si="94"/>
        <v>0</v>
      </c>
      <c r="AU23" s="48">
        <f t="shared" si="94"/>
        <v>0</v>
      </c>
      <c r="AV23" s="34">
        <f t="shared" si="94"/>
        <v>53997290</v>
      </c>
      <c r="AW23" s="34">
        <f t="shared" si="94"/>
        <v>39176787</v>
      </c>
      <c r="AX23" s="34">
        <f t="shared" si="94"/>
        <v>188500</v>
      </c>
      <c r="AY23" s="34">
        <f t="shared" si="94"/>
        <v>13305467</v>
      </c>
      <c r="AZ23" s="34">
        <f t="shared" si="94"/>
        <v>783536</v>
      </c>
      <c r="BA23" s="34">
        <f t="shared" si="94"/>
        <v>543000</v>
      </c>
      <c r="BB23" s="48">
        <f t="shared" si="94"/>
        <v>62.84</v>
      </c>
      <c r="BC23" s="48">
        <f t="shared" si="94"/>
        <v>50.6</v>
      </c>
      <c r="BD23" s="48">
        <f t="shared" si="94"/>
        <v>12.24</v>
      </c>
    </row>
    <row r="24" spans="1:56" x14ac:dyDescent="0.25">
      <c r="A24" s="26">
        <v>1406</v>
      </c>
      <c r="B24" s="6">
        <v>600010511</v>
      </c>
      <c r="C24" s="27">
        <v>46748067</v>
      </c>
      <c r="D24" s="28" t="s">
        <v>24</v>
      </c>
      <c r="E24" s="6">
        <v>3121</v>
      </c>
      <c r="F24" s="6" t="s">
        <v>18</v>
      </c>
      <c r="G24" s="6" t="s">
        <v>19</v>
      </c>
      <c r="H24" s="29">
        <v>19122017</v>
      </c>
      <c r="I24" s="29">
        <v>13805361</v>
      </c>
      <c r="J24" s="29">
        <v>136500</v>
      </c>
      <c r="K24" s="29">
        <v>4712349</v>
      </c>
      <c r="L24" s="29">
        <v>276107</v>
      </c>
      <c r="M24" s="29">
        <v>191700</v>
      </c>
      <c r="N24" s="63">
        <v>23.259999999999998</v>
      </c>
      <c r="O24" s="47">
        <v>18.07</v>
      </c>
      <c r="P24" s="47">
        <v>5.1899999999999995</v>
      </c>
      <c r="Q24" s="9"/>
      <c r="R24" s="29"/>
      <c r="S24" s="29"/>
      <c r="T24" s="29"/>
      <c r="U24" s="29"/>
      <c r="V24" s="29"/>
      <c r="W24" s="29"/>
      <c r="X24" s="9">
        <f t="shared" ref="X24:X25" si="95">SUBTOTAL(9,Q24:W24)</f>
        <v>0</v>
      </c>
      <c r="Y24" s="9"/>
      <c r="Z24" s="9"/>
      <c r="AA24" s="9"/>
      <c r="AB24" s="9">
        <f t="shared" ref="AB24:AB25" si="96">SUBTOTAL(9,Y24:AA24)</f>
        <v>0</v>
      </c>
      <c r="AC24" s="9">
        <f t="shared" ref="AC24:AC25" si="97">X24+AB24</f>
        <v>0</v>
      </c>
      <c r="AD24" s="9">
        <f t="shared" ref="AD24:AD25" si="98">ROUND((X24+Y24+Z24)*33.8%,0)</f>
        <v>0</v>
      </c>
      <c r="AE24" s="9">
        <f t="shared" ref="AE24:AE25" si="99">ROUND(X24*2%,0)</f>
        <v>0</v>
      </c>
      <c r="AF24" s="29"/>
      <c r="AG24" s="29"/>
      <c r="AH24" s="29"/>
      <c r="AI24" s="9">
        <f t="shared" ref="AI24:AI25" si="100">AF24+AG24+AH24</f>
        <v>0</v>
      </c>
      <c r="AJ24" s="47"/>
      <c r="AK24" s="47"/>
      <c r="AL24" s="47"/>
      <c r="AM24" s="47"/>
      <c r="AN24" s="47"/>
      <c r="AO24" s="47"/>
      <c r="AP24" s="47"/>
      <c r="AQ24" s="47"/>
      <c r="AR24" s="47"/>
      <c r="AS24" s="47">
        <f t="shared" ref="AS24:AS25" si="101">AJ24+AL24+AM24+AP24+AR24+AN24</f>
        <v>0</v>
      </c>
      <c r="AT24" s="47">
        <f t="shared" ref="AT24:AT25" si="102">AK24+AQ24+AO24</f>
        <v>0</v>
      </c>
      <c r="AU24" s="47">
        <f t="shared" ref="AU24:AU25" si="103">AS24+AT24</f>
        <v>0</v>
      </c>
      <c r="AV24" s="9">
        <f t="shared" ref="AV24:AV25" si="104">AW24+AX24+AY24+AZ24+BA24</f>
        <v>19122017</v>
      </c>
      <c r="AW24" s="9">
        <f t="shared" ref="AW24:AW25" si="105">I24+X24</f>
        <v>13805361</v>
      </c>
      <c r="AX24" s="9">
        <f t="shared" ref="AX24:AX25" si="106">J24+AB24</f>
        <v>136500</v>
      </c>
      <c r="AY24" s="9">
        <f t="shared" ref="AY24:AY25" si="107">K24+AD24</f>
        <v>4712349</v>
      </c>
      <c r="AZ24" s="9">
        <f t="shared" ref="AZ24:AZ25" si="108">L24+AE24</f>
        <v>276107</v>
      </c>
      <c r="BA24" s="9">
        <f t="shared" ref="BA24:BA25" si="109">M24+AI24</f>
        <v>191700</v>
      </c>
      <c r="BB24" s="47">
        <f t="shared" ref="BB24:BB25" si="110">BC24+BD24</f>
        <v>23.259999999999998</v>
      </c>
      <c r="BC24" s="47">
        <f t="shared" ref="BC24:BC25" si="111">O24+AS24</f>
        <v>18.07</v>
      </c>
      <c r="BD24" s="47">
        <f t="shared" ref="BD24:BD25" si="112">P24+AT24</f>
        <v>5.1899999999999995</v>
      </c>
    </row>
    <row r="25" spans="1:56" x14ac:dyDescent="0.25">
      <c r="A25" s="5">
        <v>1406</v>
      </c>
      <c r="B25" s="2">
        <v>600010511</v>
      </c>
      <c r="C25" s="7">
        <v>46748067</v>
      </c>
      <c r="D25" s="8" t="s">
        <v>24</v>
      </c>
      <c r="E25" s="20">
        <v>3121</v>
      </c>
      <c r="F25" s="20" t="s">
        <v>112</v>
      </c>
      <c r="G25" s="20" t="s">
        <v>98</v>
      </c>
      <c r="H25" s="9">
        <v>0</v>
      </c>
      <c r="I25" s="50">
        <v>0</v>
      </c>
      <c r="J25" s="50">
        <v>0</v>
      </c>
      <c r="K25" s="50">
        <v>0</v>
      </c>
      <c r="L25" s="50">
        <v>0</v>
      </c>
      <c r="M25" s="50">
        <v>0</v>
      </c>
      <c r="N25" s="63">
        <v>0</v>
      </c>
      <c r="O25" s="47">
        <v>0</v>
      </c>
      <c r="P25" s="47">
        <v>0</v>
      </c>
      <c r="Q25" s="9"/>
      <c r="R25" s="50"/>
      <c r="S25" s="50"/>
      <c r="T25" s="50"/>
      <c r="U25" s="50"/>
      <c r="V25" s="50"/>
      <c r="W25" s="50"/>
      <c r="X25" s="9">
        <f t="shared" si="95"/>
        <v>0</v>
      </c>
      <c r="Y25" s="9"/>
      <c r="Z25" s="9"/>
      <c r="AA25" s="9"/>
      <c r="AB25" s="9">
        <f t="shared" si="96"/>
        <v>0</v>
      </c>
      <c r="AC25" s="9">
        <f t="shared" si="97"/>
        <v>0</v>
      </c>
      <c r="AD25" s="9">
        <f t="shared" si="98"/>
        <v>0</v>
      </c>
      <c r="AE25" s="9">
        <f t="shared" si="99"/>
        <v>0</v>
      </c>
      <c r="AF25" s="50"/>
      <c r="AG25" s="50"/>
      <c r="AH25" s="50"/>
      <c r="AI25" s="9">
        <f t="shared" si="100"/>
        <v>0</v>
      </c>
      <c r="AJ25" s="47"/>
      <c r="AK25" s="47"/>
      <c r="AL25" s="47"/>
      <c r="AM25" s="47"/>
      <c r="AN25" s="47"/>
      <c r="AO25" s="47"/>
      <c r="AP25" s="47"/>
      <c r="AQ25" s="47"/>
      <c r="AR25" s="47"/>
      <c r="AS25" s="47">
        <f t="shared" si="101"/>
        <v>0</v>
      </c>
      <c r="AT25" s="47">
        <f t="shared" si="102"/>
        <v>0</v>
      </c>
      <c r="AU25" s="47">
        <f t="shared" si="103"/>
        <v>0</v>
      </c>
      <c r="AV25" s="9">
        <f t="shared" si="104"/>
        <v>0</v>
      </c>
      <c r="AW25" s="9">
        <f t="shared" si="105"/>
        <v>0</v>
      </c>
      <c r="AX25" s="9">
        <f t="shared" si="106"/>
        <v>0</v>
      </c>
      <c r="AY25" s="9">
        <f t="shared" si="107"/>
        <v>0</v>
      </c>
      <c r="AZ25" s="9">
        <f t="shared" si="108"/>
        <v>0</v>
      </c>
      <c r="BA25" s="9">
        <f t="shared" si="109"/>
        <v>0</v>
      </c>
      <c r="BB25" s="47">
        <f t="shared" si="110"/>
        <v>0</v>
      </c>
      <c r="BC25" s="47">
        <f t="shared" si="111"/>
        <v>0</v>
      </c>
      <c r="BD25" s="47">
        <f t="shared" si="112"/>
        <v>0</v>
      </c>
    </row>
    <row r="26" spans="1:56" x14ac:dyDescent="0.25">
      <c r="A26" s="30"/>
      <c r="B26" s="31"/>
      <c r="C26" s="32"/>
      <c r="D26" s="33" t="s">
        <v>155</v>
      </c>
      <c r="E26" s="35"/>
      <c r="F26" s="35"/>
      <c r="G26" s="35"/>
      <c r="H26" s="34">
        <v>19122017</v>
      </c>
      <c r="I26" s="51">
        <v>13805361</v>
      </c>
      <c r="J26" s="51">
        <v>136500</v>
      </c>
      <c r="K26" s="51">
        <v>4712349</v>
      </c>
      <c r="L26" s="51">
        <v>276107</v>
      </c>
      <c r="M26" s="51">
        <v>191700</v>
      </c>
      <c r="N26" s="65">
        <v>23.259999999999998</v>
      </c>
      <c r="O26" s="65">
        <v>18.07</v>
      </c>
      <c r="P26" s="65">
        <v>5.1899999999999995</v>
      </c>
      <c r="Q26" s="51">
        <f t="shared" ref="Q26:BD26" si="113">SUM(Q24:Q25)</f>
        <v>0</v>
      </c>
      <c r="R26" s="51">
        <f t="shared" si="113"/>
        <v>0</v>
      </c>
      <c r="S26" s="51">
        <f t="shared" si="113"/>
        <v>0</v>
      </c>
      <c r="T26" s="51">
        <f t="shared" si="113"/>
        <v>0</v>
      </c>
      <c r="U26" s="51">
        <f t="shared" si="113"/>
        <v>0</v>
      </c>
      <c r="V26" s="51">
        <f t="shared" si="113"/>
        <v>0</v>
      </c>
      <c r="W26" s="51">
        <f t="shared" si="113"/>
        <v>0</v>
      </c>
      <c r="X26" s="51">
        <f t="shared" si="113"/>
        <v>0</v>
      </c>
      <c r="Y26" s="51">
        <f t="shared" si="113"/>
        <v>0</v>
      </c>
      <c r="Z26" s="51">
        <f t="shared" si="113"/>
        <v>0</v>
      </c>
      <c r="AA26" s="51">
        <f t="shared" si="113"/>
        <v>0</v>
      </c>
      <c r="AB26" s="51">
        <f t="shared" si="113"/>
        <v>0</v>
      </c>
      <c r="AC26" s="51">
        <f t="shared" si="113"/>
        <v>0</v>
      </c>
      <c r="AD26" s="51">
        <f t="shared" si="113"/>
        <v>0</v>
      </c>
      <c r="AE26" s="51">
        <f t="shared" si="113"/>
        <v>0</v>
      </c>
      <c r="AF26" s="51">
        <f t="shared" si="113"/>
        <v>0</v>
      </c>
      <c r="AG26" s="51">
        <f t="shared" si="113"/>
        <v>0</v>
      </c>
      <c r="AH26" s="51">
        <f t="shared" si="113"/>
        <v>0</v>
      </c>
      <c r="AI26" s="51">
        <f t="shared" si="113"/>
        <v>0</v>
      </c>
      <c r="AJ26" s="58">
        <f t="shared" si="113"/>
        <v>0</v>
      </c>
      <c r="AK26" s="58">
        <f t="shared" si="113"/>
        <v>0</v>
      </c>
      <c r="AL26" s="48">
        <f t="shared" si="113"/>
        <v>0</v>
      </c>
      <c r="AM26" s="48">
        <f t="shared" si="113"/>
        <v>0</v>
      </c>
      <c r="AN26" s="48">
        <f t="shared" si="113"/>
        <v>0</v>
      </c>
      <c r="AO26" s="48">
        <f t="shared" si="113"/>
        <v>0</v>
      </c>
      <c r="AP26" s="48">
        <f t="shared" si="113"/>
        <v>0</v>
      </c>
      <c r="AQ26" s="48">
        <f t="shared" si="113"/>
        <v>0</v>
      </c>
      <c r="AR26" s="48">
        <f t="shared" si="113"/>
        <v>0</v>
      </c>
      <c r="AS26" s="48">
        <f t="shared" si="113"/>
        <v>0</v>
      </c>
      <c r="AT26" s="48">
        <f t="shared" si="113"/>
        <v>0</v>
      </c>
      <c r="AU26" s="48">
        <f t="shared" si="113"/>
        <v>0</v>
      </c>
      <c r="AV26" s="34">
        <f t="shared" si="113"/>
        <v>19122017</v>
      </c>
      <c r="AW26" s="34">
        <f t="shared" si="113"/>
        <v>13805361</v>
      </c>
      <c r="AX26" s="34">
        <f t="shared" si="113"/>
        <v>136500</v>
      </c>
      <c r="AY26" s="34">
        <f t="shared" si="113"/>
        <v>4712349</v>
      </c>
      <c r="AZ26" s="34">
        <f t="shared" si="113"/>
        <v>276107</v>
      </c>
      <c r="BA26" s="34">
        <f t="shared" si="113"/>
        <v>191700</v>
      </c>
      <c r="BB26" s="48">
        <f t="shared" si="113"/>
        <v>23.259999999999998</v>
      </c>
      <c r="BC26" s="48">
        <f t="shared" si="113"/>
        <v>18.07</v>
      </c>
      <c r="BD26" s="48">
        <f t="shared" si="113"/>
        <v>5.1899999999999995</v>
      </c>
    </row>
    <row r="27" spans="1:56" x14ac:dyDescent="0.25">
      <c r="A27" s="26">
        <v>1407</v>
      </c>
      <c r="B27" s="6">
        <v>600012654</v>
      </c>
      <c r="C27" s="27">
        <v>856070</v>
      </c>
      <c r="D27" s="28" t="s">
        <v>25</v>
      </c>
      <c r="E27" s="6">
        <v>3121</v>
      </c>
      <c r="F27" s="6" t="s">
        <v>18</v>
      </c>
      <c r="G27" s="6" t="s">
        <v>19</v>
      </c>
      <c r="H27" s="29">
        <v>24699236</v>
      </c>
      <c r="I27" s="29">
        <v>17987698</v>
      </c>
      <c r="J27" s="29">
        <v>16250</v>
      </c>
      <c r="K27" s="29">
        <v>6085334</v>
      </c>
      <c r="L27" s="29">
        <v>359754</v>
      </c>
      <c r="M27" s="29">
        <v>250200</v>
      </c>
      <c r="N27" s="63">
        <v>31.259999999999998</v>
      </c>
      <c r="O27" s="47">
        <v>24.869999999999997</v>
      </c>
      <c r="P27" s="47">
        <v>6.39</v>
      </c>
      <c r="Q27" s="9"/>
      <c r="R27" s="29"/>
      <c r="S27" s="29"/>
      <c r="T27" s="29"/>
      <c r="U27" s="29"/>
      <c r="V27" s="29"/>
      <c r="W27" s="29"/>
      <c r="X27" s="9">
        <f t="shared" ref="X27:X29" si="114">SUBTOTAL(9,Q27:W27)</f>
        <v>0</v>
      </c>
      <c r="Y27" s="9"/>
      <c r="Z27" s="9"/>
      <c r="AA27" s="9"/>
      <c r="AB27" s="9">
        <f t="shared" ref="AB27:AB29" si="115">SUBTOTAL(9,Y27:AA27)</f>
        <v>0</v>
      </c>
      <c r="AC27" s="9">
        <f t="shared" ref="AC27:AC29" si="116">X27+AB27</f>
        <v>0</v>
      </c>
      <c r="AD27" s="9">
        <f t="shared" ref="AD27:AD29" si="117">ROUND((X27+Y27+Z27)*33.8%,0)</f>
        <v>0</v>
      </c>
      <c r="AE27" s="9">
        <f t="shared" ref="AE27:AE29" si="118">ROUND(X27*2%,0)</f>
        <v>0</v>
      </c>
      <c r="AF27" s="29"/>
      <c r="AG27" s="29"/>
      <c r="AH27" s="29"/>
      <c r="AI27" s="9">
        <f t="shared" ref="AI27:AI29" si="119">AF27+AG27+AH27</f>
        <v>0</v>
      </c>
      <c r="AJ27" s="47"/>
      <c r="AK27" s="47"/>
      <c r="AL27" s="47"/>
      <c r="AM27" s="47"/>
      <c r="AN27" s="47"/>
      <c r="AO27" s="47"/>
      <c r="AP27" s="47"/>
      <c r="AQ27" s="47"/>
      <c r="AR27" s="47"/>
      <c r="AS27" s="47">
        <f t="shared" ref="AS27:AS29" si="120">AJ27+AL27+AM27+AP27+AR27+AN27</f>
        <v>0</v>
      </c>
      <c r="AT27" s="47">
        <f t="shared" ref="AT27:AT29" si="121">AK27+AQ27+AO27</f>
        <v>0</v>
      </c>
      <c r="AU27" s="47">
        <f t="shared" ref="AU27:AU29" si="122">AS27+AT27</f>
        <v>0</v>
      </c>
      <c r="AV27" s="9">
        <f t="shared" ref="AV27:AV29" si="123">AW27+AX27+AY27+AZ27+BA27</f>
        <v>24699236</v>
      </c>
      <c r="AW27" s="9">
        <f t="shared" ref="AW27:AW29" si="124">I27+X27</f>
        <v>17987698</v>
      </c>
      <c r="AX27" s="9">
        <f t="shared" ref="AX27:AX29" si="125">J27+AB27</f>
        <v>16250</v>
      </c>
      <c r="AY27" s="9">
        <f t="shared" ref="AY27:AY29" si="126">K27+AD27</f>
        <v>6085334</v>
      </c>
      <c r="AZ27" s="9">
        <f t="shared" ref="AZ27:AZ29" si="127">L27+AE27</f>
        <v>359754</v>
      </c>
      <c r="BA27" s="9">
        <f t="shared" ref="BA27:BA29" si="128">M27+AI27</f>
        <v>250200</v>
      </c>
      <c r="BB27" s="47">
        <f t="shared" ref="BB27:BB29" si="129">BC27+BD27</f>
        <v>31.259999999999998</v>
      </c>
      <c r="BC27" s="47">
        <f t="shared" ref="BC27:BC29" si="130">O27+AS27</f>
        <v>24.869999999999997</v>
      </c>
      <c r="BD27" s="47">
        <f t="shared" ref="BD27:BD29" si="131">P27+AT27</f>
        <v>6.39</v>
      </c>
    </row>
    <row r="28" spans="1:56" x14ac:dyDescent="0.25">
      <c r="A28" s="5">
        <v>1407</v>
      </c>
      <c r="B28" s="2">
        <v>600012654</v>
      </c>
      <c r="C28" s="7">
        <v>856070</v>
      </c>
      <c r="D28" s="8" t="s">
        <v>25</v>
      </c>
      <c r="E28" s="20">
        <v>3121</v>
      </c>
      <c r="F28" s="20" t="s">
        <v>112</v>
      </c>
      <c r="G28" s="20" t="s">
        <v>98</v>
      </c>
      <c r="H28" s="9">
        <v>0</v>
      </c>
      <c r="I28" s="50">
        <v>0</v>
      </c>
      <c r="J28" s="50">
        <v>0</v>
      </c>
      <c r="K28" s="50">
        <v>0</v>
      </c>
      <c r="L28" s="50">
        <v>0</v>
      </c>
      <c r="M28" s="50">
        <v>0</v>
      </c>
      <c r="N28" s="63">
        <v>0</v>
      </c>
      <c r="O28" s="47">
        <v>0</v>
      </c>
      <c r="P28" s="47">
        <v>0</v>
      </c>
      <c r="Q28" s="9"/>
      <c r="R28" s="50"/>
      <c r="S28" s="50"/>
      <c r="T28" s="50"/>
      <c r="U28" s="50"/>
      <c r="V28" s="50"/>
      <c r="W28" s="50"/>
      <c r="X28" s="9">
        <f t="shared" si="114"/>
        <v>0</v>
      </c>
      <c r="Y28" s="9"/>
      <c r="Z28" s="9"/>
      <c r="AA28" s="9"/>
      <c r="AB28" s="9">
        <f t="shared" si="115"/>
        <v>0</v>
      </c>
      <c r="AC28" s="9">
        <f t="shared" si="116"/>
        <v>0</v>
      </c>
      <c r="AD28" s="9">
        <f t="shared" si="117"/>
        <v>0</v>
      </c>
      <c r="AE28" s="9">
        <f t="shared" si="118"/>
        <v>0</v>
      </c>
      <c r="AF28" s="50"/>
      <c r="AG28" s="50"/>
      <c r="AH28" s="50"/>
      <c r="AI28" s="9">
        <f t="shared" si="119"/>
        <v>0</v>
      </c>
      <c r="AJ28" s="47"/>
      <c r="AK28" s="47"/>
      <c r="AL28" s="47"/>
      <c r="AM28" s="47"/>
      <c r="AN28" s="47"/>
      <c r="AO28" s="47"/>
      <c r="AP28" s="47"/>
      <c r="AQ28" s="47"/>
      <c r="AR28" s="47"/>
      <c r="AS28" s="47">
        <f t="shared" si="120"/>
        <v>0</v>
      </c>
      <c r="AT28" s="47">
        <f t="shared" si="121"/>
        <v>0</v>
      </c>
      <c r="AU28" s="47">
        <f t="shared" si="122"/>
        <v>0</v>
      </c>
      <c r="AV28" s="9">
        <f t="shared" si="123"/>
        <v>0</v>
      </c>
      <c r="AW28" s="9">
        <f t="shared" si="124"/>
        <v>0</v>
      </c>
      <c r="AX28" s="9">
        <f t="shared" si="125"/>
        <v>0</v>
      </c>
      <c r="AY28" s="9">
        <f t="shared" si="126"/>
        <v>0</v>
      </c>
      <c r="AZ28" s="9">
        <f t="shared" si="127"/>
        <v>0</v>
      </c>
      <c r="BA28" s="9">
        <f t="shared" si="128"/>
        <v>0</v>
      </c>
      <c r="BB28" s="47">
        <f t="shared" si="129"/>
        <v>0</v>
      </c>
      <c r="BC28" s="47">
        <f t="shared" si="130"/>
        <v>0</v>
      </c>
      <c r="BD28" s="47">
        <f t="shared" si="131"/>
        <v>0</v>
      </c>
    </row>
    <row r="29" spans="1:56" x14ac:dyDescent="0.25">
      <c r="A29" s="5">
        <v>1407</v>
      </c>
      <c r="B29" s="2">
        <v>600012654</v>
      </c>
      <c r="C29" s="7">
        <v>856070</v>
      </c>
      <c r="D29" s="8" t="s">
        <v>25</v>
      </c>
      <c r="E29" s="2">
        <v>3141</v>
      </c>
      <c r="F29" s="2" t="s">
        <v>20</v>
      </c>
      <c r="G29" s="7" t="s">
        <v>98</v>
      </c>
      <c r="H29" s="9">
        <v>4265291</v>
      </c>
      <c r="I29" s="9">
        <v>3114705</v>
      </c>
      <c r="J29" s="9">
        <v>0</v>
      </c>
      <c r="K29" s="9">
        <v>1052770</v>
      </c>
      <c r="L29" s="9">
        <v>62294</v>
      </c>
      <c r="M29" s="9">
        <v>35522</v>
      </c>
      <c r="N29" s="63">
        <v>9.81</v>
      </c>
      <c r="O29" s="47">
        <v>0</v>
      </c>
      <c r="P29" s="47">
        <v>9.81</v>
      </c>
      <c r="Q29" s="9"/>
      <c r="R29" s="50"/>
      <c r="S29" s="50"/>
      <c r="T29" s="50"/>
      <c r="U29" s="50"/>
      <c r="V29" s="50"/>
      <c r="W29" s="50"/>
      <c r="X29" s="9">
        <f t="shared" si="114"/>
        <v>0</v>
      </c>
      <c r="Y29" s="9"/>
      <c r="Z29" s="9"/>
      <c r="AA29" s="9"/>
      <c r="AB29" s="9">
        <f t="shared" si="115"/>
        <v>0</v>
      </c>
      <c r="AC29" s="9">
        <f t="shared" si="116"/>
        <v>0</v>
      </c>
      <c r="AD29" s="9">
        <f t="shared" si="117"/>
        <v>0</v>
      </c>
      <c r="AE29" s="9">
        <f t="shared" si="118"/>
        <v>0</v>
      </c>
      <c r="AF29" s="50"/>
      <c r="AG29" s="50"/>
      <c r="AH29" s="50"/>
      <c r="AI29" s="9">
        <f t="shared" si="119"/>
        <v>0</v>
      </c>
      <c r="AJ29" s="47"/>
      <c r="AK29" s="47"/>
      <c r="AL29" s="47"/>
      <c r="AM29" s="47"/>
      <c r="AN29" s="47"/>
      <c r="AO29" s="47"/>
      <c r="AP29" s="47"/>
      <c r="AQ29" s="47"/>
      <c r="AR29" s="47"/>
      <c r="AS29" s="47">
        <f t="shared" si="120"/>
        <v>0</v>
      </c>
      <c r="AT29" s="47">
        <f t="shared" si="121"/>
        <v>0</v>
      </c>
      <c r="AU29" s="47">
        <f t="shared" si="122"/>
        <v>0</v>
      </c>
      <c r="AV29" s="9">
        <f t="shared" si="123"/>
        <v>4265291</v>
      </c>
      <c r="AW29" s="9">
        <f t="shared" si="124"/>
        <v>3114705</v>
      </c>
      <c r="AX29" s="9">
        <f t="shared" si="125"/>
        <v>0</v>
      </c>
      <c r="AY29" s="9">
        <f t="shared" si="126"/>
        <v>1052770</v>
      </c>
      <c r="AZ29" s="9">
        <f t="shared" si="127"/>
        <v>62294</v>
      </c>
      <c r="BA29" s="9">
        <f t="shared" si="128"/>
        <v>35522</v>
      </c>
      <c r="BB29" s="47">
        <f t="shared" si="129"/>
        <v>9.81</v>
      </c>
      <c r="BC29" s="47">
        <f t="shared" si="130"/>
        <v>0</v>
      </c>
      <c r="BD29" s="47">
        <f t="shared" si="131"/>
        <v>9.81</v>
      </c>
    </row>
    <row r="30" spans="1:56" x14ac:dyDescent="0.25">
      <c r="A30" s="30"/>
      <c r="B30" s="31"/>
      <c r="C30" s="32"/>
      <c r="D30" s="33" t="s">
        <v>156</v>
      </c>
      <c r="E30" s="31"/>
      <c r="F30" s="31"/>
      <c r="G30" s="32"/>
      <c r="H30" s="34">
        <v>28964527</v>
      </c>
      <c r="I30" s="34">
        <v>21102403</v>
      </c>
      <c r="J30" s="34">
        <v>16250</v>
      </c>
      <c r="K30" s="34">
        <v>7138104</v>
      </c>
      <c r="L30" s="34">
        <v>422048</v>
      </c>
      <c r="M30" s="34">
        <v>285722</v>
      </c>
      <c r="N30" s="64">
        <v>41.07</v>
      </c>
      <c r="O30" s="64">
        <v>24.869999999999997</v>
      </c>
      <c r="P30" s="64">
        <v>16.2</v>
      </c>
      <c r="Q30" s="51">
        <f t="shared" ref="Q30:BD30" si="132">SUM(Q27:Q29)</f>
        <v>0</v>
      </c>
      <c r="R30" s="51">
        <f t="shared" si="132"/>
        <v>0</v>
      </c>
      <c r="S30" s="51">
        <f t="shared" si="132"/>
        <v>0</v>
      </c>
      <c r="T30" s="51">
        <f t="shared" si="132"/>
        <v>0</v>
      </c>
      <c r="U30" s="51">
        <f t="shared" si="132"/>
        <v>0</v>
      </c>
      <c r="V30" s="51">
        <f t="shared" si="132"/>
        <v>0</v>
      </c>
      <c r="W30" s="51">
        <f t="shared" si="132"/>
        <v>0</v>
      </c>
      <c r="X30" s="51">
        <f t="shared" si="132"/>
        <v>0</v>
      </c>
      <c r="Y30" s="51">
        <f t="shared" si="132"/>
        <v>0</v>
      </c>
      <c r="Z30" s="51">
        <f t="shared" si="132"/>
        <v>0</v>
      </c>
      <c r="AA30" s="51">
        <f t="shared" si="132"/>
        <v>0</v>
      </c>
      <c r="AB30" s="51">
        <f t="shared" si="132"/>
        <v>0</v>
      </c>
      <c r="AC30" s="51">
        <f t="shared" si="132"/>
        <v>0</v>
      </c>
      <c r="AD30" s="51">
        <f t="shared" si="132"/>
        <v>0</v>
      </c>
      <c r="AE30" s="51">
        <f t="shared" si="132"/>
        <v>0</v>
      </c>
      <c r="AF30" s="51">
        <f t="shared" si="132"/>
        <v>0</v>
      </c>
      <c r="AG30" s="51">
        <f t="shared" si="132"/>
        <v>0</v>
      </c>
      <c r="AH30" s="51">
        <f t="shared" si="132"/>
        <v>0</v>
      </c>
      <c r="AI30" s="51">
        <f t="shared" si="132"/>
        <v>0</v>
      </c>
      <c r="AJ30" s="58">
        <f t="shared" si="132"/>
        <v>0</v>
      </c>
      <c r="AK30" s="58">
        <f t="shared" si="132"/>
        <v>0</v>
      </c>
      <c r="AL30" s="48">
        <f t="shared" si="132"/>
        <v>0</v>
      </c>
      <c r="AM30" s="48">
        <f t="shared" si="132"/>
        <v>0</v>
      </c>
      <c r="AN30" s="48">
        <f t="shared" si="132"/>
        <v>0</v>
      </c>
      <c r="AO30" s="48">
        <f t="shared" si="132"/>
        <v>0</v>
      </c>
      <c r="AP30" s="48">
        <f t="shared" si="132"/>
        <v>0</v>
      </c>
      <c r="AQ30" s="48">
        <f t="shared" si="132"/>
        <v>0</v>
      </c>
      <c r="AR30" s="48">
        <f t="shared" si="132"/>
        <v>0</v>
      </c>
      <c r="AS30" s="48">
        <f t="shared" si="132"/>
        <v>0</v>
      </c>
      <c r="AT30" s="48">
        <f t="shared" si="132"/>
        <v>0</v>
      </c>
      <c r="AU30" s="48">
        <f t="shared" si="132"/>
        <v>0</v>
      </c>
      <c r="AV30" s="34">
        <f t="shared" si="132"/>
        <v>28964527</v>
      </c>
      <c r="AW30" s="34">
        <f t="shared" si="132"/>
        <v>21102403</v>
      </c>
      <c r="AX30" s="34">
        <f t="shared" si="132"/>
        <v>16250</v>
      </c>
      <c r="AY30" s="34">
        <f t="shared" si="132"/>
        <v>7138104</v>
      </c>
      <c r="AZ30" s="34">
        <f t="shared" si="132"/>
        <v>422048</v>
      </c>
      <c r="BA30" s="34">
        <f t="shared" si="132"/>
        <v>285722</v>
      </c>
      <c r="BB30" s="48">
        <f t="shared" si="132"/>
        <v>41.07</v>
      </c>
      <c r="BC30" s="48">
        <f t="shared" si="132"/>
        <v>24.869999999999997</v>
      </c>
      <c r="BD30" s="48">
        <f t="shared" si="132"/>
        <v>16.2</v>
      </c>
    </row>
    <row r="31" spans="1:56" x14ac:dyDescent="0.25">
      <c r="A31" s="26">
        <v>1408</v>
      </c>
      <c r="B31" s="6">
        <v>600012638</v>
      </c>
      <c r="C31" s="27">
        <v>854981</v>
      </c>
      <c r="D31" s="28" t="s">
        <v>26</v>
      </c>
      <c r="E31" s="6">
        <v>3121</v>
      </c>
      <c r="F31" s="6" t="s">
        <v>18</v>
      </c>
      <c r="G31" s="6" t="s">
        <v>19</v>
      </c>
      <c r="H31" s="29">
        <v>30974527</v>
      </c>
      <c r="I31" s="29">
        <v>22570018</v>
      </c>
      <c r="J31" s="29">
        <v>16250</v>
      </c>
      <c r="K31" s="29">
        <v>7634159</v>
      </c>
      <c r="L31" s="29">
        <v>451400</v>
      </c>
      <c r="M31" s="29">
        <v>302700</v>
      </c>
      <c r="N31" s="63">
        <v>36.99</v>
      </c>
      <c r="O31" s="47">
        <v>29.25</v>
      </c>
      <c r="P31" s="47">
        <v>7.7399999999999993</v>
      </c>
      <c r="Q31" s="9"/>
      <c r="R31" s="29"/>
      <c r="S31" s="29"/>
      <c r="T31" s="29"/>
      <c r="U31" s="29"/>
      <c r="V31" s="29"/>
      <c r="W31" s="29"/>
      <c r="X31" s="9">
        <f t="shared" ref="X31:X33" si="133">SUBTOTAL(9,Q31:W31)</f>
        <v>0</v>
      </c>
      <c r="Y31" s="9"/>
      <c r="Z31" s="9"/>
      <c r="AA31" s="9"/>
      <c r="AB31" s="9">
        <f t="shared" ref="AB31:AB33" si="134">SUBTOTAL(9,Y31:AA31)</f>
        <v>0</v>
      </c>
      <c r="AC31" s="9">
        <f t="shared" ref="AC31:AC33" si="135">X31+AB31</f>
        <v>0</v>
      </c>
      <c r="AD31" s="9">
        <f t="shared" ref="AD31:AD33" si="136">ROUND((X31+Y31+Z31)*33.8%,0)</f>
        <v>0</v>
      </c>
      <c r="AE31" s="9">
        <f t="shared" ref="AE31:AE33" si="137">ROUND(X31*2%,0)</f>
        <v>0</v>
      </c>
      <c r="AF31" s="29"/>
      <c r="AG31" s="29"/>
      <c r="AH31" s="29"/>
      <c r="AI31" s="9">
        <f t="shared" ref="AI31:AI33" si="138">AF31+AG31+AH31</f>
        <v>0</v>
      </c>
      <c r="AJ31" s="47"/>
      <c r="AK31" s="47"/>
      <c r="AL31" s="47"/>
      <c r="AM31" s="47"/>
      <c r="AN31" s="47"/>
      <c r="AO31" s="47"/>
      <c r="AP31" s="47"/>
      <c r="AQ31" s="47"/>
      <c r="AR31" s="47"/>
      <c r="AS31" s="47">
        <f t="shared" ref="AS31:AS33" si="139">AJ31+AL31+AM31+AP31+AR31+AN31</f>
        <v>0</v>
      </c>
      <c r="AT31" s="47">
        <f t="shared" ref="AT31:AT33" si="140">AK31+AQ31+AO31</f>
        <v>0</v>
      </c>
      <c r="AU31" s="47">
        <f t="shared" ref="AU31:AU33" si="141">AS31+AT31</f>
        <v>0</v>
      </c>
      <c r="AV31" s="9">
        <f t="shared" ref="AV31:AV33" si="142">AW31+AX31+AY31+AZ31+BA31</f>
        <v>30974527</v>
      </c>
      <c r="AW31" s="9">
        <f t="shared" ref="AW31:AW33" si="143">I31+X31</f>
        <v>22570018</v>
      </c>
      <c r="AX31" s="9">
        <f t="shared" ref="AX31:AX33" si="144">J31+AB31</f>
        <v>16250</v>
      </c>
      <c r="AY31" s="9">
        <f t="shared" ref="AY31:AY33" si="145">K31+AD31</f>
        <v>7634159</v>
      </c>
      <c r="AZ31" s="9">
        <f t="shared" ref="AZ31:AZ33" si="146">L31+AE31</f>
        <v>451400</v>
      </c>
      <c r="BA31" s="9">
        <f t="shared" ref="BA31:BA33" si="147">M31+AI31</f>
        <v>302700</v>
      </c>
      <c r="BB31" s="47">
        <f t="shared" ref="BB31:BB33" si="148">BC31+BD31</f>
        <v>36.99</v>
      </c>
      <c r="BC31" s="47">
        <f t="shared" ref="BC31:BC33" si="149">O31+AS31</f>
        <v>29.25</v>
      </c>
      <c r="BD31" s="47">
        <f t="shared" ref="BD31:BD33" si="150">P31+AT31</f>
        <v>7.7399999999999993</v>
      </c>
    </row>
    <row r="32" spans="1:56" x14ac:dyDescent="0.25">
      <c r="A32" s="5">
        <v>1408</v>
      </c>
      <c r="B32" s="2">
        <v>600012638</v>
      </c>
      <c r="C32" s="7">
        <v>854981</v>
      </c>
      <c r="D32" s="8" t="s">
        <v>26</v>
      </c>
      <c r="E32" s="20">
        <v>3121</v>
      </c>
      <c r="F32" s="20" t="s">
        <v>112</v>
      </c>
      <c r="G32" s="20" t="s">
        <v>98</v>
      </c>
      <c r="H32" s="9">
        <v>0</v>
      </c>
      <c r="I32" s="50">
        <v>0</v>
      </c>
      <c r="J32" s="50">
        <v>0</v>
      </c>
      <c r="K32" s="50">
        <v>0</v>
      </c>
      <c r="L32" s="50">
        <v>0</v>
      </c>
      <c r="M32" s="50">
        <v>0</v>
      </c>
      <c r="N32" s="63">
        <v>0</v>
      </c>
      <c r="O32" s="47">
        <v>0</v>
      </c>
      <c r="P32" s="47">
        <v>0</v>
      </c>
      <c r="Q32" s="9"/>
      <c r="R32" s="50"/>
      <c r="S32" s="50"/>
      <c r="T32" s="50"/>
      <c r="U32" s="50"/>
      <c r="V32" s="50"/>
      <c r="W32" s="50"/>
      <c r="X32" s="9">
        <f t="shared" si="133"/>
        <v>0</v>
      </c>
      <c r="Y32" s="9"/>
      <c r="Z32" s="9"/>
      <c r="AA32" s="9"/>
      <c r="AB32" s="9">
        <f t="shared" si="134"/>
        <v>0</v>
      </c>
      <c r="AC32" s="9">
        <f t="shared" si="135"/>
        <v>0</v>
      </c>
      <c r="AD32" s="9">
        <f t="shared" si="136"/>
        <v>0</v>
      </c>
      <c r="AE32" s="9">
        <f t="shared" si="137"/>
        <v>0</v>
      </c>
      <c r="AF32" s="50"/>
      <c r="AG32" s="50"/>
      <c r="AH32" s="50"/>
      <c r="AI32" s="9">
        <f t="shared" si="138"/>
        <v>0</v>
      </c>
      <c r="AJ32" s="47"/>
      <c r="AK32" s="47"/>
      <c r="AL32" s="47"/>
      <c r="AM32" s="47"/>
      <c r="AN32" s="47"/>
      <c r="AO32" s="47"/>
      <c r="AP32" s="47"/>
      <c r="AQ32" s="47"/>
      <c r="AR32" s="47"/>
      <c r="AS32" s="47">
        <f t="shared" si="139"/>
        <v>0</v>
      </c>
      <c r="AT32" s="47">
        <f t="shared" si="140"/>
        <v>0</v>
      </c>
      <c r="AU32" s="47">
        <f t="shared" si="141"/>
        <v>0</v>
      </c>
      <c r="AV32" s="9">
        <f t="shared" si="142"/>
        <v>0</v>
      </c>
      <c r="AW32" s="9">
        <f t="shared" si="143"/>
        <v>0</v>
      </c>
      <c r="AX32" s="9">
        <f t="shared" si="144"/>
        <v>0</v>
      </c>
      <c r="AY32" s="9">
        <f t="shared" si="145"/>
        <v>0</v>
      </c>
      <c r="AZ32" s="9">
        <f t="shared" si="146"/>
        <v>0</v>
      </c>
      <c r="BA32" s="9">
        <f t="shared" si="147"/>
        <v>0</v>
      </c>
      <c r="BB32" s="47">
        <f t="shared" si="148"/>
        <v>0</v>
      </c>
      <c r="BC32" s="47">
        <f t="shared" si="149"/>
        <v>0</v>
      </c>
      <c r="BD32" s="47">
        <f t="shared" si="150"/>
        <v>0</v>
      </c>
    </row>
    <row r="33" spans="1:56" x14ac:dyDescent="0.25">
      <c r="A33" s="5">
        <v>1408</v>
      </c>
      <c r="B33" s="2">
        <v>600012638</v>
      </c>
      <c r="C33" s="7">
        <v>854981</v>
      </c>
      <c r="D33" s="8" t="s">
        <v>26</v>
      </c>
      <c r="E33" s="2">
        <v>3141</v>
      </c>
      <c r="F33" s="2" t="s">
        <v>20</v>
      </c>
      <c r="G33" s="7" t="s">
        <v>98</v>
      </c>
      <c r="H33" s="9">
        <v>2316413</v>
      </c>
      <c r="I33" s="9">
        <v>1691189</v>
      </c>
      <c r="J33" s="9">
        <v>0</v>
      </c>
      <c r="K33" s="9">
        <v>571622</v>
      </c>
      <c r="L33" s="9">
        <v>33824</v>
      </c>
      <c r="M33" s="9">
        <v>19778</v>
      </c>
      <c r="N33" s="63">
        <v>5.33</v>
      </c>
      <c r="O33" s="47">
        <v>0</v>
      </c>
      <c r="P33" s="47">
        <v>5.33</v>
      </c>
      <c r="Q33" s="9"/>
      <c r="R33" s="50"/>
      <c r="S33" s="50"/>
      <c r="T33" s="50"/>
      <c r="U33" s="50"/>
      <c r="V33" s="50"/>
      <c r="W33" s="50"/>
      <c r="X33" s="9">
        <f t="shared" si="133"/>
        <v>0</v>
      </c>
      <c r="Y33" s="9"/>
      <c r="Z33" s="9"/>
      <c r="AA33" s="9"/>
      <c r="AB33" s="9">
        <f t="shared" si="134"/>
        <v>0</v>
      </c>
      <c r="AC33" s="9">
        <f t="shared" si="135"/>
        <v>0</v>
      </c>
      <c r="AD33" s="9">
        <f t="shared" si="136"/>
        <v>0</v>
      </c>
      <c r="AE33" s="9">
        <f t="shared" si="137"/>
        <v>0</v>
      </c>
      <c r="AF33" s="50"/>
      <c r="AG33" s="50"/>
      <c r="AH33" s="50"/>
      <c r="AI33" s="9">
        <f t="shared" si="138"/>
        <v>0</v>
      </c>
      <c r="AJ33" s="47"/>
      <c r="AK33" s="47"/>
      <c r="AL33" s="47"/>
      <c r="AM33" s="47"/>
      <c r="AN33" s="47"/>
      <c r="AO33" s="47"/>
      <c r="AP33" s="47"/>
      <c r="AQ33" s="47"/>
      <c r="AR33" s="47"/>
      <c r="AS33" s="47">
        <f t="shared" si="139"/>
        <v>0</v>
      </c>
      <c r="AT33" s="47">
        <f t="shared" si="140"/>
        <v>0</v>
      </c>
      <c r="AU33" s="47">
        <f t="shared" si="141"/>
        <v>0</v>
      </c>
      <c r="AV33" s="9">
        <f t="shared" si="142"/>
        <v>2316413</v>
      </c>
      <c r="AW33" s="9">
        <f t="shared" si="143"/>
        <v>1691189</v>
      </c>
      <c r="AX33" s="9">
        <f t="shared" si="144"/>
        <v>0</v>
      </c>
      <c r="AY33" s="9">
        <f t="shared" si="145"/>
        <v>571622</v>
      </c>
      <c r="AZ33" s="9">
        <f t="shared" si="146"/>
        <v>33824</v>
      </c>
      <c r="BA33" s="9">
        <f t="shared" si="147"/>
        <v>19778</v>
      </c>
      <c r="BB33" s="47">
        <f t="shared" si="148"/>
        <v>5.33</v>
      </c>
      <c r="BC33" s="47">
        <f t="shared" si="149"/>
        <v>0</v>
      </c>
      <c r="BD33" s="47">
        <f t="shared" si="150"/>
        <v>5.33</v>
      </c>
    </row>
    <row r="34" spans="1:56" x14ac:dyDescent="0.25">
      <c r="A34" s="30"/>
      <c r="B34" s="31"/>
      <c r="C34" s="32"/>
      <c r="D34" s="33" t="s">
        <v>157</v>
      </c>
      <c r="E34" s="31"/>
      <c r="F34" s="31"/>
      <c r="G34" s="32"/>
      <c r="H34" s="34">
        <v>33290940</v>
      </c>
      <c r="I34" s="34">
        <v>24261207</v>
      </c>
      <c r="J34" s="34">
        <v>16250</v>
      </c>
      <c r="K34" s="34">
        <v>8205781</v>
      </c>
      <c r="L34" s="34">
        <v>485224</v>
      </c>
      <c r="M34" s="34">
        <v>322478</v>
      </c>
      <c r="N34" s="64">
        <v>42.32</v>
      </c>
      <c r="O34" s="64">
        <v>29.25</v>
      </c>
      <c r="P34" s="64">
        <v>13.07</v>
      </c>
      <c r="Q34" s="51">
        <f t="shared" ref="Q34:BD34" si="151">SUM(Q31:Q33)</f>
        <v>0</v>
      </c>
      <c r="R34" s="51">
        <f t="shared" si="151"/>
        <v>0</v>
      </c>
      <c r="S34" s="51">
        <f t="shared" si="151"/>
        <v>0</v>
      </c>
      <c r="T34" s="51">
        <f t="shared" si="151"/>
        <v>0</v>
      </c>
      <c r="U34" s="51">
        <f t="shared" si="151"/>
        <v>0</v>
      </c>
      <c r="V34" s="51">
        <f t="shared" si="151"/>
        <v>0</v>
      </c>
      <c r="W34" s="51">
        <f t="shared" si="151"/>
        <v>0</v>
      </c>
      <c r="X34" s="51">
        <f t="shared" si="151"/>
        <v>0</v>
      </c>
      <c r="Y34" s="51">
        <f t="shared" si="151"/>
        <v>0</v>
      </c>
      <c r="Z34" s="51">
        <f t="shared" si="151"/>
        <v>0</v>
      </c>
      <c r="AA34" s="51">
        <f t="shared" si="151"/>
        <v>0</v>
      </c>
      <c r="AB34" s="51">
        <f t="shared" si="151"/>
        <v>0</v>
      </c>
      <c r="AC34" s="51">
        <f t="shared" si="151"/>
        <v>0</v>
      </c>
      <c r="AD34" s="51">
        <f t="shared" si="151"/>
        <v>0</v>
      </c>
      <c r="AE34" s="51">
        <f t="shared" si="151"/>
        <v>0</v>
      </c>
      <c r="AF34" s="51">
        <f t="shared" si="151"/>
        <v>0</v>
      </c>
      <c r="AG34" s="51">
        <f t="shared" si="151"/>
        <v>0</v>
      </c>
      <c r="AH34" s="51">
        <f t="shared" si="151"/>
        <v>0</v>
      </c>
      <c r="AI34" s="51">
        <f t="shared" si="151"/>
        <v>0</v>
      </c>
      <c r="AJ34" s="58">
        <f t="shared" si="151"/>
        <v>0</v>
      </c>
      <c r="AK34" s="58">
        <f t="shared" si="151"/>
        <v>0</v>
      </c>
      <c r="AL34" s="48">
        <f t="shared" si="151"/>
        <v>0</v>
      </c>
      <c r="AM34" s="48">
        <f t="shared" si="151"/>
        <v>0</v>
      </c>
      <c r="AN34" s="48">
        <f t="shared" si="151"/>
        <v>0</v>
      </c>
      <c r="AO34" s="48">
        <f t="shared" si="151"/>
        <v>0</v>
      </c>
      <c r="AP34" s="48">
        <f t="shared" si="151"/>
        <v>0</v>
      </c>
      <c r="AQ34" s="48">
        <f t="shared" si="151"/>
        <v>0</v>
      </c>
      <c r="AR34" s="48">
        <f t="shared" si="151"/>
        <v>0</v>
      </c>
      <c r="AS34" s="48">
        <f t="shared" si="151"/>
        <v>0</v>
      </c>
      <c r="AT34" s="48">
        <f t="shared" si="151"/>
        <v>0</v>
      </c>
      <c r="AU34" s="48">
        <f t="shared" si="151"/>
        <v>0</v>
      </c>
      <c r="AV34" s="34">
        <f t="shared" si="151"/>
        <v>33290940</v>
      </c>
      <c r="AW34" s="34">
        <f t="shared" si="151"/>
        <v>24261207</v>
      </c>
      <c r="AX34" s="34">
        <f t="shared" si="151"/>
        <v>16250</v>
      </c>
      <c r="AY34" s="34">
        <f t="shared" si="151"/>
        <v>8205781</v>
      </c>
      <c r="AZ34" s="34">
        <f t="shared" si="151"/>
        <v>485224</v>
      </c>
      <c r="BA34" s="34">
        <f t="shared" si="151"/>
        <v>322478</v>
      </c>
      <c r="BB34" s="48">
        <f t="shared" si="151"/>
        <v>42.32</v>
      </c>
      <c r="BC34" s="48">
        <f t="shared" si="151"/>
        <v>29.25</v>
      </c>
      <c r="BD34" s="48">
        <f t="shared" si="151"/>
        <v>13.07</v>
      </c>
    </row>
    <row r="35" spans="1:56" x14ac:dyDescent="0.25">
      <c r="A35" s="26">
        <v>1409</v>
      </c>
      <c r="B35" s="6">
        <v>600171744</v>
      </c>
      <c r="C35" s="27">
        <v>60252537</v>
      </c>
      <c r="D35" s="28" t="s">
        <v>113</v>
      </c>
      <c r="E35" s="6">
        <v>3121</v>
      </c>
      <c r="F35" s="6" t="s">
        <v>18</v>
      </c>
      <c r="G35" s="6" t="s">
        <v>19</v>
      </c>
      <c r="H35" s="29">
        <v>50150843</v>
      </c>
      <c r="I35" s="29">
        <v>36150971</v>
      </c>
      <c r="J35" s="29">
        <v>508240</v>
      </c>
      <c r="K35" s="29">
        <v>12390813</v>
      </c>
      <c r="L35" s="29">
        <v>723019</v>
      </c>
      <c r="M35" s="29">
        <v>377800</v>
      </c>
      <c r="N35" s="63">
        <v>58.29</v>
      </c>
      <c r="O35" s="47">
        <v>49.08</v>
      </c>
      <c r="P35" s="47">
        <v>9.2100000000000009</v>
      </c>
      <c r="Q35" s="9"/>
      <c r="R35" s="29"/>
      <c r="S35" s="29"/>
      <c r="T35" s="29"/>
      <c r="U35" s="29"/>
      <c r="V35" s="29"/>
      <c r="W35" s="29"/>
      <c r="X35" s="9">
        <f t="shared" ref="X35:X36" si="152">SUBTOTAL(9,Q35:W35)</f>
        <v>0</v>
      </c>
      <c r="Y35" s="9"/>
      <c r="Z35" s="9"/>
      <c r="AA35" s="9"/>
      <c r="AB35" s="9">
        <f t="shared" ref="AB35:AB36" si="153">SUBTOTAL(9,Y35:AA35)</f>
        <v>0</v>
      </c>
      <c r="AC35" s="9">
        <f t="shared" ref="AC35:AC36" si="154">X35+AB35</f>
        <v>0</v>
      </c>
      <c r="AD35" s="9">
        <f t="shared" ref="AD35:AD36" si="155">ROUND((X35+Y35+Z35)*33.8%,0)</f>
        <v>0</v>
      </c>
      <c r="AE35" s="9">
        <f t="shared" ref="AE35:AE36" si="156">ROUND(X35*2%,0)</f>
        <v>0</v>
      </c>
      <c r="AF35" s="29"/>
      <c r="AG35" s="29"/>
      <c r="AH35" s="29"/>
      <c r="AI35" s="9">
        <f t="shared" ref="AI35:AI36" si="157">AF35+AG35+AH35</f>
        <v>0</v>
      </c>
      <c r="AJ35" s="47"/>
      <c r="AK35" s="47"/>
      <c r="AL35" s="47"/>
      <c r="AM35" s="47"/>
      <c r="AN35" s="47"/>
      <c r="AO35" s="47"/>
      <c r="AP35" s="47"/>
      <c r="AQ35" s="47"/>
      <c r="AR35" s="47"/>
      <c r="AS35" s="47">
        <f t="shared" ref="AS35:AS36" si="158">AJ35+AL35+AM35+AP35+AR35+AN35</f>
        <v>0</v>
      </c>
      <c r="AT35" s="47">
        <f t="shared" ref="AT35:AT36" si="159">AK35+AQ35+AO35</f>
        <v>0</v>
      </c>
      <c r="AU35" s="47">
        <f t="shared" ref="AU35:AU36" si="160">AS35+AT35</f>
        <v>0</v>
      </c>
      <c r="AV35" s="9">
        <f t="shared" ref="AV35:AV36" si="161">AW35+AX35+AY35+AZ35+BA35</f>
        <v>50150843</v>
      </c>
      <c r="AW35" s="9">
        <f t="shared" ref="AW35:AW36" si="162">I35+X35</f>
        <v>36150971</v>
      </c>
      <c r="AX35" s="9">
        <f t="shared" ref="AX35:AX36" si="163">J35+AB35</f>
        <v>508240</v>
      </c>
      <c r="AY35" s="9">
        <f t="shared" ref="AY35:AY36" si="164">K35+AD35</f>
        <v>12390813</v>
      </c>
      <c r="AZ35" s="9">
        <f t="shared" ref="AZ35:AZ36" si="165">L35+AE35</f>
        <v>723019</v>
      </c>
      <c r="BA35" s="9">
        <f t="shared" ref="BA35:BA36" si="166">M35+AI35</f>
        <v>377800</v>
      </c>
      <c r="BB35" s="47">
        <f t="shared" ref="BB35:BB36" si="167">BC35+BD35</f>
        <v>58.29</v>
      </c>
      <c r="BC35" s="47">
        <f t="shared" ref="BC35:BC36" si="168">O35+AS35</f>
        <v>49.08</v>
      </c>
      <c r="BD35" s="47">
        <f t="shared" ref="BD35:BD36" si="169">P35+AT35</f>
        <v>9.2100000000000009</v>
      </c>
    </row>
    <row r="36" spans="1:56" x14ac:dyDescent="0.25">
      <c r="A36" s="5">
        <v>1409</v>
      </c>
      <c r="B36" s="2">
        <v>600171744</v>
      </c>
      <c r="C36" s="7">
        <v>60252537</v>
      </c>
      <c r="D36" s="8" t="s">
        <v>113</v>
      </c>
      <c r="E36" s="20">
        <v>3121</v>
      </c>
      <c r="F36" s="20" t="s">
        <v>112</v>
      </c>
      <c r="G36" s="20" t="s">
        <v>98</v>
      </c>
      <c r="H36" s="9">
        <v>810245</v>
      </c>
      <c r="I36" s="50">
        <v>596646</v>
      </c>
      <c r="J36" s="50">
        <v>0</v>
      </c>
      <c r="K36" s="50">
        <v>201666</v>
      </c>
      <c r="L36" s="50">
        <v>11933</v>
      </c>
      <c r="M36" s="50">
        <v>0</v>
      </c>
      <c r="N36" s="63">
        <v>2</v>
      </c>
      <c r="O36" s="47">
        <v>2</v>
      </c>
      <c r="P36" s="47">
        <v>0</v>
      </c>
      <c r="Q36" s="9"/>
      <c r="R36" s="50"/>
      <c r="S36" s="50"/>
      <c r="T36" s="50"/>
      <c r="U36" s="50"/>
      <c r="V36" s="50"/>
      <c r="W36" s="50"/>
      <c r="X36" s="9">
        <f t="shared" si="152"/>
        <v>0</v>
      </c>
      <c r="Y36" s="9"/>
      <c r="Z36" s="9"/>
      <c r="AA36" s="9"/>
      <c r="AB36" s="9">
        <f t="shared" si="153"/>
        <v>0</v>
      </c>
      <c r="AC36" s="9">
        <f t="shared" si="154"/>
        <v>0</v>
      </c>
      <c r="AD36" s="9">
        <f t="shared" si="155"/>
        <v>0</v>
      </c>
      <c r="AE36" s="9">
        <f t="shared" si="156"/>
        <v>0</v>
      </c>
      <c r="AF36" s="50"/>
      <c r="AG36" s="50"/>
      <c r="AH36" s="50"/>
      <c r="AI36" s="9">
        <f t="shared" si="157"/>
        <v>0</v>
      </c>
      <c r="AJ36" s="47"/>
      <c r="AK36" s="47"/>
      <c r="AL36" s="47"/>
      <c r="AM36" s="47"/>
      <c r="AN36" s="47"/>
      <c r="AO36" s="47"/>
      <c r="AP36" s="47"/>
      <c r="AQ36" s="47"/>
      <c r="AR36" s="47"/>
      <c r="AS36" s="47">
        <f t="shared" si="158"/>
        <v>0</v>
      </c>
      <c r="AT36" s="47">
        <f t="shared" si="159"/>
        <v>0</v>
      </c>
      <c r="AU36" s="47">
        <f t="shared" si="160"/>
        <v>0</v>
      </c>
      <c r="AV36" s="9">
        <f t="shared" si="161"/>
        <v>810245</v>
      </c>
      <c r="AW36" s="9">
        <f t="shared" si="162"/>
        <v>596646</v>
      </c>
      <c r="AX36" s="9">
        <f t="shared" si="163"/>
        <v>0</v>
      </c>
      <c r="AY36" s="9">
        <f t="shared" si="164"/>
        <v>201666</v>
      </c>
      <c r="AZ36" s="9">
        <f t="shared" si="165"/>
        <v>11933</v>
      </c>
      <c r="BA36" s="9">
        <f t="shared" si="166"/>
        <v>0</v>
      </c>
      <c r="BB36" s="47">
        <f t="shared" si="167"/>
        <v>2</v>
      </c>
      <c r="BC36" s="47">
        <f t="shared" si="168"/>
        <v>2</v>
      </c>
      <c r="BD36" s="47">
        <f t="shared" si="169"/>
        <v>0</v>
      </c>
    </row>
    <row r="37" spans="1:56" x14ac:dyDescent="0.25">
      <c r="A37" s="30"/>
      <c r="B37" s="31"/>
      <c r="C37" s="32"/>
      <c r="D37" s="33" t="s">
        <v>158</v>
      </c>
      <c r="E37" s="35"/>
      <c r="F37" s="35"/>
      <c r="G37" s="35"/>
      <c r="H37" s="34">
        <v>50961088</v>
      </c>
      <c r="I37" s="51">
        <v>36747617</v>
      </c>
      <c r="J37" s="51">
        <v>508240</v>
      </c>
      <c r="K37" s="51">
        <v>12592479</v>
      </c>
      <c r="L37" s="51">
        <v>734952</v>
      </c>
      <c r="M37" s="51">
        <v>377800</v>
      </c>
      <c r="N37" s="65">
        <v>60.29</v>
      </c>
      <c r="O37" s="65">
        <v>51.08</v>
      </c>
      <c r="P37" s="65">
        <v>9.2100000000000009</v>
      </c>
      <c r="Q37" s="51">
        <f t="shared" ref="Q37:BD37" si="170">SUM(Q35:Q36)</f>
        <v>0</v>
      </c>
      <c r="R37" s="51">
        <f t="shared" si="170"/>
        <v>0</v>
      </c>
      <c r="S37" s="51">
        <f t="shared" si="170"/>
        <v>0</v>
      </c>
      <c r="T37" s="51">
        <f t="shared" si="170"/>
        <v>0</v>
      </c>
      <c r="U37" s="51">
        <f t="shared" si="170"/>
        <v>0</v>
      </c>
      <c r="V37" s="51">
        <f t="shared" si="170"/>
        <v>0</v>
      </c>
      <c r="W37" s="51">
        <f t="shared" si="170"/>
        <v>0</v>
      </c>
      <c r="X37" s="51">
        <f t="shared" si="170"/>
        <v>0</v>
      </c>
      <c r="Y37" s="51">
        <f t="shared" si="170"/>
        <v>0</v>
      </c>
      <c r="Z37" s="51">
        <f t="shared" si="170"/>
        <v>0</v>
      </c>
      <c r="AA37" s="51">
        <f t="shared" si="170"/>
        <v>0</v>
      </c>
      <c r="AB37" s="51">
        <f t="shared" si="170"/>
        <v>0</v>
      </c>
      <c r="AC37" s="51">
        <f t="shared" si="170"/>
        <v>0</v>
      </c>
      <c r="AD37" s="51">
        <f t="shared" si="170"/>
        <v>0</v>
      </c>
      <c r="AE37" s="51">
        <f t="shared" si="170"/>
        <v>0</v>
      </c>
      <c r="AF37" s="51">
        <f t="shared" si="170"/>
        <v>0</v>
      </c>
      <c r="AG37" s="51">
        <f t="shared" si="170"/>
        <v>0</v>
      </c>
      <c r="AH37" s="51">
        <f t="shared" si="170"/>
        <v>0</v>
      </c>
      <c r="AI37" s="51">
        <f t="shared" si="170"/>
        <v>0</v>
      </c>
      <c r="AJ37" s="58">
        <f t="shared" si="170"/>
        <v>0</v>
      </c>
      <c r="AK37" s="58">
        <f t="shared" si="170"/>
        <v>0</v>
      </c>
      <c r="AL37" s="48">
        <f t="shared" si="170"/>
        <v>0</v>
      </c>
      <c r="AM37" s="48">
        <f t="shared" si="170"/>
        <v>0</v>
      </c>
      <c r="AN37" s="48">
        <f t="shared" si="170"/>
        <v>0</v>
      </c>
      <c r="AO37" s="48">
        <f t="shared" si="170"/>
        <v>0</v>
      </c>
      <c r="AP37" s="48">
        <f t="shared" si="170"/>
        <v>0</v>
      </c>
      <c r="AQ37" s="48">
        <f t="shared" si="170"/>
        <v>0</v>
      </c>
      <c r="AR37" s="48">
        <f t="shared" si="170"/>
        <v>0</v>
      </c>
      <c r="AS37" s="48">
        <f t="shared" si="170"/>
        <v>0</v>
      </c>
      <c r="AT37" s="48">
        <f t="shared" si="170"/>
        <v>0</v>
      </c>
      <c r="AU37" s="48">
        <f t="shared" si="170"/>
        <v>0</v>
      </c>
      <c r="AV37" s="34">
        <f t="shared" si="170"/>
        <v>50961088</v>
      </c>
      <c r="AW37" s="34">
        <f t="shared" si="170"/>
        <v>36747617</v>
      </c>
      <c r="AX37" s="34">
        <f t="shared" si="170"/>
        <v>508240</v>
      </c>
      <c r="AY37" s="34">
        <f t="shared" si="170"/>
        <v>12592479</v>
      </c>
      <c r="AZ37" s="34">
        <f t="shared" si="170"/>
        <v>734952</v>
      </c>
      <c r="BA37" s="34">
        <f t="shared" si="170"/>
        <v>377800</v>
      </c>
      <c r="BB37" s="48">
        <f t="shared" si="170"/>
        <v>60.29</v>
      </c>
      <c r="BC37" s="48">
        <f t="shared" si="170"/>
        <v>51.08</v>
      </c>
      <c r="BD37" s="48">
        <f t="shared" si="170"/>
        <v>9.2100000000000009</v>
      </c>
    </row>
    <row r="38" spans="1:56" x14ac:dyDescent="0.25">
      <c r="A38" s="26">
        <v>1410</v>
      </c>
      <c r="B38" s="6">
        <v>600171752</v>
      </c>
      <c r="C38" s="27">
        <v>856037</v>
      </c>
      <c r="D38" s="28" t="s">
        <v>69</v>
      </c>
      <c r="E38" s="6">
        <v>3121</v>
      </c>
      <c r="F38" s="6" t="s">
        <v>18</v>
      </c>
      <c r="G38" s="6" t="s">
        <v>19</v>
      </c>
      <c r="H38" s="29">
        <v>41231381</v>
      </c>
      <c r="I38" s="29">
        <v>30062306</v>
      </c>
      <c r="J38" s="29">
        <v>65000</v>
      </c>
      <c r="K38" s="29">
        <v>10183029</v>
      </c>
      <c r="L38" s="29">
        <v>601246</v>
      </c>
      <c r="M38" s="29">
        <v>319800</v>
      </c>
      <c r="N38" s="63">
        <v>51.53</v>
      </c>
      <c r="O38" s="47">
        <v>41.95</v>
      </c>
      <c r="P38" s="47">
        <v>9.58</v>
      </c>
      <c r="Q38" s="9"/>
      <c r="R38" s="29"/>
      <c r="S38" s="29"/>
      <c r="T38" s="29"/>
      <c r="U38" s="29"/>
      <c r="V38" s="29"/>
      <c r="W38" s="29"/>
      <c r="X38" s="9">
        <f t="shared" ref="X38:X40" si="171">SUBTOTAL(9,Q38:W38)</f>
        <v>0</v>
      </c>
      <c r="Y38" s="9"/>
      <c r="Z38" s="9"/>
      <c r="AA38" s="9"/>
      <c r="AB38" s="9">
        <f t="shared" ref="AB38:AB40" si="172">SUBTOTAL(9,Y38:AA38)</f>
        <v>0</v>
      </c>
      <c r="AC38" s="9">
        <f t="shared" ref="AC38:AC40" si="173">X38+AB38</f>
        <v>0</v>
      </c>
      <c r="AD38" s="9">
        <f t="shared" ref="AD38:AD40" si="174">ROUND((X38+Y38+Z38)*33.8%,0)</f>
        <v>0</v>
      </c>
      <c r="AE38" s="9">
        <f t="shared" ref="AE38:AE40" si="175">ROUND(X38*2%,0)</f>
        <v>0</v>
      </c>
      <c r="AF38" s="29"/>
      <c r="AG38" s="29"/>
      <c r="AH38" s="29"/>
      <c r="AI38" s="9">
        <f t="shared" ref="AI38:AI40" si="176">AF38+AG38+AH38</f>
        <v>0</v>
      </c>
      <c r="AJ38" s="47"/>
      <c r="AK38" s="47"/>
      <c r="AL38" s="47"/>
      <c r="AM38" s="47"/>
      <c r="AN38" s="47"/>
      <c r="AO38" s="47"/>
      <c r="AP38" s="47"/>
      <c r="AQ38" s="47"/>
      <c r="AR38" s="47"/>
      <c r="AS38" s="47">
        <f t="shared" ref="AS38:AS40" si="177">AJ38+AL38+AM38+AP38+AR38+AN38</f>
        <v>0</v>
      </c>
      <c r="AT38" s="47">
        <f t="shared" ref="AT38:AT40" si="178">AK38+AQ38+AO38</f>
        <v>0</v>
      </c>
      <c r="AU38" s="47">
        <f t="shared" ref="AU38:AU40" si="179">AS38+AT38</f>
        <v>0</v>
      </c>
      <c r="AV38" s="9">
        <f t="shared" ref="AV38:AV40" si="180">AW38+AX38+AY38+AZ38+BA38</f>
        <v>41231381</v>
      </c>
      <c r="AW38" s="9">
        <f t="shared" ref="AW38:AW40" si="181">I38+X38</f>
        <v>30062306</v>
      </c>
      <c r="AX38" s="9">
        <f t="shared" ref="AX38:AX40" si="182">J38+AB38</f>
        <v>65000</v>
      </c>
      <c r="AY38" s="9">
        <f t="shared" ref="AY38:AY40" si="183">K38+AD38</f>
        <v>10183029</v>
      </c>
      <c r="AZ38" s="9">
        <f t="shared" ref="AZ38:AZ40" si="184">L38+AE38</f>
        <v>601246</v>
      </c>
      <c r="BA38" s="9">
        <f t="shared" ref="BA38:BA40" si="185">M38+AI38</f>
        <v>319800</v>
      </c>
      <c r="BB38" s="47">
        <f t="shared" ref="BB38:BB40" si="186">BC38+BD38</f>
        <v>51.53</v>
      </c>
      <c r="BC38" s="47">
        <f t="shared" ref="BC38:BC40" si="187">O38+AS38</f>
        <v>41.95</v>
      </c>
      <c r="BD38" s="47">
        <f t="shared" ref="BD38:BD40" si="188">P38+AT38</f>
        <v>9.58</v>
      </c>
    </row>
    <row r="39" spans="1:56" x14ac:dyDescent="0.25">
      <c r="A39" s="5">
        <v>1410</v>
      </c>
      <c r="B39" s="2">
        <v>600171752</v>
      </c>
      <c r="C39" s="7">
        <v>856037</v>
      </c>
      <c r="D39" s="8" t="s">
        <v>69</v>
      </c>
      <c r="E39" s="20">
        <v>3121</v>
      </c>
      <c r="F39" s="20" t="s">
        <v>112</v>
      </c>
      <c r="G39" s="20" t="s">
        <v>98</v>
      </c>
      <c r="H39" s="9">
        <v>418201</v>
      </c>
      <c r="I39" s="50">
        <v>307954</v>
      </c>
      <c r="J39" s="50">
        <v>0</v>
      </c>
      <c r="K39" s="50">
        <v>104088</v>
      </c>
      <c r="L39" s="50">
        <v>6159</v>
      </c>
      <c r="M39" s="50">
        <v>0</v>
      </c>
      <c r="N39" s="63">
        <v>0.89</v>
      </c>
      <c r="O39" s="47">
        <v>0.89</v>
      </c>
      <c r="P39" s="47">
        <v>0</v>
      </c>
      <c r="Q39" s="9"/>
      <c r="R39" s="50"/>
      <c r="S39" s="50"/>
      <c r="T39" s="50"/>
      <c r="U39" s="50"/>
      <c r="V39" s="50"/>
      <c r="W39" s="50"/>
      <c r="X39" s="9">
        <f t="shared" si="171"/>
        <v>0</v>
      </c>
      <c r="Y39" s="9"/>
      <c r="Z39" s="9"/>
      <c r="AA39" s="9"/>
      <c r="AB39" s="9">
        <f t="shared" si="172"/>
        <v>0</v>
      </c>
      <c r="AC39" s="9">
        <f t="shared" si="173"/>
        <v>0</v>
      </c>
      <c r="AD39" s="9">
        <f t="shared" si="174"/>
        <v>0</v>
      </c>
      <c r="AE39" s="9">
        <f t="shared" si="175"/>
        <v>0</v>
      </c>
      <c r="AF39" s="50"/>
      <c r="AG39" s="50"/>
      <c r="AH39" s="50"/>
      <c r="AI39" s="9">
        <f t="shared" si="176"/>
        <v>0</v>
      </c>
      <c r="AJ39" s="47"/>
      <c r="AK39" s="47"/>
      <c r="AL39" s="47"/>
      <c r="AM39" s="47"/>
      <c r="AN39" s="47"/>
      <c r="AO39" s="47"/>
      <c r="AP39" s="47"/>
      <c r="AQ39" s="47"/>
      <c r="AR39" s="47"/>
      <c r="AS39" s="47">
        <f t="shared" si="177"/>
        <v>0</v>
      </c>
      <c r="AT39" s="47">
        <f t="shared" si="178"/>
        <v>0</v>
      </c>
      <c r="AU39" s="47">
        <f t="shared" si="179"/>
        <v>0</v>
      </c>
      <c r="AV39" s="9">
        <f t="shared" si="180"/>
        <v>418201</v>
      </c>
      <c r="AW39" s="9">
        <f t="shared" si="181"/>
        <v>307954</v>
      </c>
      <c r="AX39" s="9">
        <f t="shared" si="182"/>
        <v>0</v>
      </c>
      <c r="AY39" s="9">
        <f t="shared" si="183"/>
        <v>104088</v>
      </c>
      <c r="AZ39" s="9">
        <f t="shared" si="184"/>
        <v>6159</v>
      </c>
      <c r="BA39" s="9">
        <f t="shared" si="185"/>
        <v>0</v>
      </c>
      <c r="BB39" s="47">
        <f t="shared" si="186"/>
        <v>0.89</v>
      </c>
      <c r="BC39" s="47">
        <f t="shared" si="187"/>
        <v>0.89</v>
      </c>
      <c r="BD39" s="47">
        <f t="shared" si="188"/>
        <v>0</v>
      </c>
    </row>
    <row r="40" spans="1:56" x14ac:dyDescent="0.25">
      <c r="A40" s="5">
        <v>1410</v>
      </c>
      <c r="B40" s="2">
        <v>600171752</v>
      </c>
      <c r="C40" s="7">
        <v>856037</v>
      </c>
      <c r="D40" s="8" t="s">
        <v>69</v>
      </c>
      <c r="E40" s="2">
        <v>3147</v>
      </c>
      <c r="F40" s="2" t="s">
        <v>27</v>
      </c>
      <c r="G40" s="7" t="s">
        <v>98</v>
      </c>
      <c r="H40" s="9">
        <v>2580560</v>
      </c>
      <c r="I40" s="9">
        <v>1890399</v>
      </c>
      <c r="J40" s="9">
        <v>0</v>
      </c>
      <c r="K40" s="9">
        <v>638955</v>
      </c>
      <c r="L40" s="9">
        <v>37808</v>
      </c>
      <c r="M40" s="9">
        <v>13398</v>
      </c>
      <c r="N40" s="63">
        <v>4.21</v>
      </c>
      <c r="O40" s="47">
        <v>3.08</v>
      </c>
      <c r="P40" s="47">
        <v>1.1299999999999999</v>
      </c>
      <c r="Q40" s="9"/>
      <c r="R40" s="50"/>
      <c r="S40" s="50"/>
      <c r="T40" s="50"/>
      <c r="U40" s="50"/>
      <c r="V40" s="50"/>
      <c r="W40" s="50"/>
      <c r="X40" s="9">
        <f t="shared" si="171"/>
        <v>0</v>
      </c>
      <c r="Y40" s="9"/>
      <c r="Z40" s="9"/>
      <c r="AA40" s="9"/>
      <c r="AB40" s="9">
        <f t="shared" si="172"/>
        <v>0</v>
      </c>
      <c r="AC40" s="9">
        <f t="shared" si="173"/>
        <v>0</v>
      </c>
      <c r="AD40" s="9">
        <f t="shared" si="174"/>
        <v>0</v>
      </c>
      <c r="AE40" s="9">
        <f t="shared" si="175"/>
        <v>0</v>
      </c>
      <c r="AF40" s="50"/>
      <c r="AG40" s="50"/>
      <c r="AH40" s="50"/>
      <c r="AI40" s="9">
        <f t="shared" si="176"/>
        <v>0</v>
      </c>
      <c r="AJ40" s="47"/>
      <c r="AK40" s="47"/>
      <c r="AL40" s="47"/>
      <c r="AM40" s="47"/>
      <c r="AN40" s="47"/>
      <c r="AO40" s="47"/>
      <c r="AP40" s="47"/>
      <c r="AQ40" s="47"/>
      <c r="AR40" s="47"/>
      <c r="AS40" s="47">
        <f t="shared" si="177"/>
        <v>0</v>
      </c>
      <c r="AT40" s="47">
        <f t="shared" si="178"/>
        <v>0</v>
      </c>
      <c r="AU40" s="47">
        <f t="shared" si="179"/>
        <v>0</v>
      </c>
      <c r="AV40" s="9">
        <f t="shared" si="180"/>
        <v>2580560</v>
      </c>
      <c r="AW40" s="9">
        <f t="shared" si="181"/>
        <v>1890399</v>
      </c>
      <c r="AX40" s="9">
        <f t="shared" si="182"/>
        <v>0</v>
      </c>
      <c r="AY40" s="9">
        <f t="shared" si="183"/>
        <v>638955</v>
      </c>
      <c r="AZ40" s="9">
        <f t="shared" si="184"/>
        <v>37808</v>
      </c>
      <c r="BA40" s="9">
        <f t="shared" si="185"/>
        <v>13398</v>
      </c>
      <c r="BB40" s="47">
        <f t="shared" si="186"/>
        <v>4.21</v>
      </c>
      <c r="BC40" s="47">
        <f t="shared" si="187"/>
        <v>3.08</v>
      </c>
      <c r="BD40" s="47">
        <f t="shared" si="188"/>
        <v>1.1299999999999999</v>
      </c>
    </row>
    <row r="41" spans="1:56" x14ac:dyDescent="0.25">
      <c r="A41" s="30"/>
      <c r="B41" s="31"/>
      <c r="C41" s="32"/>
      <c r="D41" s="33" t="s">
        <v>159</v>
      </c>
      <c r="E41" s="31"/>
      <c r="F41" s="31"/>
      <c r="G41" s="32"/>
      <c r="H41" s="34">
        <v>44230142</v>
      </c>
      <c r="I41" s="34">
        <v>32260659</v>
      </c>
      <c r="J41" s="34">
        <v>65000</v>
      </c>
      <c r="K41" s="34">
        <v>10926072</v>
      </c>
      <c r="L41" s="34">
        <v>645213</v>
      </c>
      <c r="M41" s="34">
        <v>333198</v>
      </c>
      <c r="N41" s="64">
        <v>56.63</v>
      </c>
      <c r="O41" s="64">
        <v>45.92</v>
      </c>
      <c r="P41" s="64">
        <v>10.71</v>
      </c>
      <c r="Q41" s="51">
        <f t="shared" ref="Q41:BD41" si="189">SUM(Q38:Q40)</f>
        <v>0</v>
      </c>
      <c r="R41" s="51">
        <f t="shared" si="189"/>
        <v>0</v>
      </c>
      <c r="S41" s="51">
        <f t="shared" si="189"/>
        <v>0</v>
      </c>
      <c r="T41" s="51">
        <f t="shared" si="189"/>
        <v>0</v>
      </c>
      <c r="U41" s="51">
        <f t="shared" si="189"/>
        <v>0</v>
      </c>
      <c r="V41" s="51">
        <f t="shared" si="189"/>
        <v>0</v>
      </c>
      <c r="W41" s="51">
        <f t="shared" si="189"/>
        <v>0</v>
      </c>
      <c r="X41" s="51">
        <f t="shared" si="189"/>
        <v>0</v>
      </c>
      <c r="Y41" s="51">
        <f t="shared" si="189"/>
        <v>0</v>
      </c>
      <c r="Z41" s="51">
        <f t="shared" si="189"/>
        <v>0</v>
      </c>
      <c r="AA41" s="51">
        <f t="shared" si="189"/>
        <v>0</v>
      </c>
      <c r="AB41" s="51">
        <f t="shared" si="189"/>
        <v>0</v>
      </c>
      <c r="AC41" s="51">
        <f t="shared" si="189"/>
        <v>0</v>
      </c>
      <c r="AD41" s="51">
        <f t="shared" si="189"/>
        <v>0</v>
      </c>
      <c r="AE41" s="51">
        <f t="shared" si="189"/>
        <v>0</v>
      </c>
      <c r="AF41" s="51">
        <f t="shared" si="189"/>
        <v>0</v>
      </c>
      <c r="AG41" s="51">
        <f t="shared" si="189"/>
        <v>0</v>
      </c>
      <c r="AH41" s="51">
        <f t="shared" si="189"/>
        <v>0</v>
      </c>
      <c r="AI41" s="51">
        <f t="shared" si="189"/>
        <v>0</v>
      </c>
      <c r="AJ41" s="58">
        <f t="shared" si="189"/>
        <v>0</v>
      </c>
      <c r="AK41" s="58">
        <f t="shared" si="189"/>
        <v>0</v>
      </c>
      <c r="AL41" s="48">
        <f t="shared" si="189"/>
        <v>0</v>
      </c>
      <c r="AM41" s="48">
        <f t="shared" si="189"/>
        <v>0</v>
      </c>
      <c r="AN41" s="48">
        <f t="shared" si="189"/>
        <v>0</v>
      </c>
      <c r="AO41" s="48">
        <f t="shared" si="189"/>
        <v>0</v>
      </c>
      <c r="AP41" s="48">
        <f t="shared" si="189"/>
        <v>0</v>
      </c>
      <c r="AQ41" s="48">
        <f t="shared" si="189"/>
        <v>0</v>
      </c>
      <c r="AR41" s="48">
        <f t="shared" si="189"/>
        <v>0</v>
      </c>
      <c r="AS41" s="48">
        <f t="shared" si="189"/>
        <v>0</v>
      </c>
      <c r="AT41" s="48">
        <f t="shared" si="189"/>
        <v>0</v>
      </c>
      <c r="AU41" s="48">
        <f t="shared" si="189"/>
        <v>0</v>
      </c>
      <c r="AV41" s="34">
        <f t="shared" si="189"/>
        <v>44230142</v>
      </c>
      <c r="AW41" s="34">
        <f t="shared" si="189"/>
        <v>32260659</v>
      </c>
      <c r="AX41" s="34">
        <f t="shared" si="189"/>
        <v>65000</v>
      </c>
      <c r="AY41" s="34">
        <f t="shared" si="189"/>
        <v>10926072</v>
      </c>
      <c r="AZ41" s="34">
        <f t="shared" si="189"/>
        <v>645213</v>
      </c>
      <c r="BA41" s="34">
        <f t="shared" si="189"/>
        <v>333198</v>
      </c>
      <c r="BB41" s="48">
        <f t="shared" si="189"/>
        <v>56.63</v>
      </c>
      <c r="BC41" s="48">
        <f t="shared" si="189"/>
        <v>45.92</v>
      </c>
      <c r="BD41" s="48">
        <f t="shared" si="189"/>
        <v>10.71</v>
      </c>
    </row>
    <row r="42" spans="1:56" x14ac:dyDescent="0.25">
      <c r="A42" s="26">
        <v>1411</v>
      </c>
      <c r="B42" s="6">
        <v>600010589</v>
      </c>
      <c r="C42" s="27">
        <v>46748075</v>
      </c>
      <c r="D42" s="28" t="s">
        <v>28</v>
      </c>
      <c r="E42" s="6">
        <v>3121</v>
      </c>
      <c r="F42" s="6" t="s">
        <v>18</v>
      </c>
      <c r="G42" s="6" t="s">
        <v>19</v>
      </c>
      <c r="H42" s="29">
        <v>56214711</v>
      </c>
      <c r="I42" s="29">
        <v>40205850</v>
      </c>
      <c r="J42" s="29">
        <v>797210</v>
      </c>
      <c r="K42" s="29">
        <v>13859034</v>
      </c>
      <c r="L42" s="29">
        <v>804117</v>
      </c>
      <c r="M42" s="29">
        <v>548500</v>
      </c>
      <c r="N42" s="63">
        <v>64.929999999999993</v>
      </c>
      <c r="O42" s="47">
        <v>52.4</v>
      </c>
      <c r="P42" s="47">
        <v>12.53</v>
      </c>
      <c r="Q42" s="9"/>
      <c r="R42" s="29"/>
      <c r="S42" s="29"/>
      <c r="T42" s="29"/>
      <c r="U42" s="29"/>
      <c r="V42" s="29"/>
      <c r="W42" s="29"/>
      <c r="X42" s="9">
        <f t="shared" ref="X42:X43" si="190">SUBTOTAL(9,Q42:W42)</f>
        <v>0</v>
      </c>
      <c r="Y42" s="9"/>
      <c r="Z42" s="9"/>
      <c r="AA42" s="9"/>
      <c r="AB42" s="9">
        <f t="shared" ref="AB42:AB43" si="191">SUBTOTAL(9,Y42:AA42)</f>
        <v>0</v>
      </c>
      <c r="AC42" s="9">
        <f t="shared" ref="AC42:AC43" si="192">X42+AB42</f>
        <v>0</v>
      </c>
      <c r="AD42" s="9">
        <f t="shared" ref="AD42:AD43" si="193">ROUND((X42+Y42+Z42)*33.8%,0)</f>
        <v>0</v>
      </c>
      <c r="AE42" s="9">
        <f t="shared" ref="AE42:AE43" si="194">ROUND(X42*2%,0)</f>
        <v>0</v>
      </c>
      <c r="AF42" s="29"/>
      <c r="AG42" s="29"/>
      <c r="AH42" s="29"/>
      <c r="AI42" s="9">
        <f t="shared" ref="AI42:AI43" si="195">AF42+AG42+AH42</f>
        <v>0</v>
      </c>
      <c r="AJ42" s="47"/>
      <c r="AK42" s="47"/>
      <c r="AL42" s="47"/>
      <c r="AM42" s="47"/>
      <c r="AN42" s="47"/>
      <c r="AO42" s="47"/>
      <c r="AP42" s="47"/>
      <c r="AQ42" s="47"/>
      <c r="AR42" s="47"/>
      <c r="AS42" s="47">
        <f t="shared" ref="AS42:AS43" si="196">AJ42+AL42+AM42+AP42+AR42+AN42</f>
        <v>0</v>
      </c>
      <c r="AT42" s="47">
        <f t="shared" ref="AT42:AT43" si="197">AK42+AQ42+AO42</f>
        <v>0</v>
      </c>
      <c r="AU42" s="47">
        <f t="shared" ref="AU42:AU43" si="198">AS42+AT42</f>
        <v>0</v>
      </c>
      <c r="AV42" s="9">
        <f t="shared" ref="AV42:AV43" si="199">AW42+AX42+AY42+AZ42+BA42</f>
        <v>56214711</v>
      </c>
      <c r="AW42" s="9">
        <f t="shared" ref="AW42:AW43" si="200">I42+X42</f>
        <v>40205850</v>
      </c>
      <c r="AX42" s="9">
        <f t="shared" ref="AX42:AX43" si="201">J42+AB42</f>
        <v>797210</v>
      </c>
      <c r="AY42" s="9">
        <f t="shared" ref="AY42:AY43" si="202">K42+AD42</f>
        <v>13859034</v>
      </c>
      <c r="AZ42" s="9">
        <f t="shared" ref="AZ42:AZ43" si="203">L42+AE42</f>
        <v>804117</v>
      </c>
      <c r="BA42" s="9">
        <f t="shared" ref="BA42:BA43" si="204">M42+AI42</f>
        <v>548500</v>
      </c>
      <c r="BB42" s="47">
        <f t="shared" ref="BB42:BB43" si="205">BC42+BD42</f>
        <v>64.929999999999993</v>
      </c>
      <c r="BC42" s="47">
        <f t="shared" ref="BC42:BC43" si="206">O42+AS42</f>
        <v>52.4</v>
      </c>
      <c r="BD42" s="47">
        <f t="shared" ref="BD42:BD43" si="207">P42+AT42</f>
        <v>12.53</v>
      </c>
    </row>
    <row r="43" spans="1:56" x14ac:dyDescent="0.25">
      <c r="A43" s="5">
        <v>1411</v>
      </c>
      <c r="B43" s="2">
        <v>600010589</v>
      </c>
      <c r="C43" s="7">
        <v>46748075</v>
      </c>
      <c r="D43" s="8" t="s">
        <v>28</v>
      </c>
      <c r="E43" s="20">
        <v>3121</v>
      </c>
      <c r="F43" s="20" t="s">
        <v>112</v>
      </c>
      <c r="G43" s="20" t="s">
        <v>98</v>
      </c>
      <c r="H43" s="9">
        <v>0</v>
      </c>
      <c r="I43" s="50">
        <v>0</v>
      </c>
      <c r="J43" s="50">
        <v>0</v>
      </c>
      <c r="K43" s="50">
        <v>0</v>
      </c>
      <c r="L43" s="50">
        <v>0</v>
      </c>
      <c r="M43" s="50">
        <v>0</v>
      </c>
      <c r="N43" s="63">
        <v>0</v>
      </c>
      <c r="O43" s="47">
        <v>0</v>
      </c>
      <c r="P43" s="47">
        <v>0</v>
      </c>
      <c r="Q43" s="9"/>
      <c r="R43" s="50"/>
      <c r="S43" s="50"/>
      <c r="T43" s="50"/>
      <c r="U43" s="50"/>
      <c r="V43" s="50"/>
      <c r="W43" s="50"/>
      <c r="X43" s="9">
        <f t="shared" si="190"/>
        <v>0</v>
      </c>
      <c r="Y43" s="9"/>
      <c r="Z43" s="9"/>
      <c r="AA43" s="9"/>
      <c r="AB43" s="9">
        <f t="shared" si="191"/>
        <v>0</v>
      </c>
      <c r="AC43" s="9">
        <f t="shared" si="192"/>
        <v>0</v>
      </c>
      <c r="AD43" s="9">
        <f t="shared" si="193"/>
        <v>0</v>
      </c>
      <c r="AE43" s="9">
        <f t="shared" si="194"/>
        <v>0</v>
      </c>
      <c r="AF43" s="50"/>
      <c r="AG43" s="50"/>
      <c r="AH43" s="50"/>
      <c r="AI43" s="9">
        <f t="shared" si="195"/>
        <v>0</v>
      </c>
      <c r="AJ43" s="47"/>
      <c r="AK43" s="47"/>
      <c r="AL43" s="47"/>
      <c r="AM43" s="47"/>
      <c r="AN43" s="47"/>
      <c r="AO43" s="47"/>
      <c r="AP43" s="47"/>
      <c r="AQ43" s="47"/>
      <c r="AR43" s="47"/>
      <c r="AS43" s="47">
        <f t="shared" si="196"/>
        <v>0</v>
      </c>
      <c r="AT43" s="47">
        <f t="shared" si="197"/>
        <v>0</v>
      </c>
      <c r="AU43" s="47">
        <f t="shared" si="198"/>
        <v>0</v>
      </c>
      <c r="AV43" s="9">
        <f t="shared" si="199"/>
        <v>0</v>
      </c>
      <c r="AW43" s="9">
        <f t="shared" si="200"/>
        <v>0</v>
      </c>
      <c r="AX43" s="9">
        <f t="shared" si="201"/>
        <v>0</v>
      </c>
      <c r="AY43" s="9">
        <f t="shared" si="202"/>
        <v>0</v>
      </c>
      <c r="AZ43" s="9">
        <f t="shared" si="203"/>
        <v>0</v>
      </c>
      <c r="BA43" s="9">
        <f t="shared" si="204"/>
        <v>0</v>
      </c>
      <c r="BB43" s="47">
        <f t="shared" si="205"/>
        <v>0</v>
      </c>
      <c r="BC43" s="47">
        <f t="shared" si="206"/>
        <v>0</v>
      </c>
      <c r="BD43" s="47">
        <f t="shared" si="207"/>
        <v>0</v>
      </c>
    </row>
    <row r="44" spans="1:56" x14ac:dyDescent="0.25">
      <c r="A44" s="30"/>
      <c r="B44" s="31"/>
      <c r="C44" s="32"/>
      <c r="D44" s="33" t="s">
        <v>160</v>
      </c>
      <c r="E44" s="35"/>
      <c r="F44" s="35"/>
      <c r="G44" s="35"/>
      <c r="H44" s="34">
        <v>56214711</v>
      </c>
      <c r="I44" s="51">
        <v>40205850</v>
      </c>
      <c r="J44" s="51">
        <v>797210</v>
      </c>
      <c r="K44" s="51">
        <v>13859034</v>
      </c>
      <c r="L44" s="51">
        <v>804117</v>
      </c>
      <c r="M44" s="51">
        <v>548500</v>
      </c>
      <c r="N44" s="65">
        <v>64.929999999999993</v>
      </c>
      <c r="O44" s="65">
        <v>52.4</v>
      </c>
      <c r="P44" s="65">
        <v>12.53</v>
      </c>
      <c r="Q44" s="51">
        <f t="shared" ref="Q44:BD44" si="208">SUM(Q42:Q43)</f>
        <v>0</v>
      </c>
      <c r="R44" s="51">
        <f t="shared" si="208"/>
        <v>0</v>
      </c>
      <c r="S44" s="51">
        <f t="shared" si="208"/>
        <v>0</v>
      </c>
      <c r="T44" s="51">
        <f t="shared" si="208"/>
        <v>0</v>
      </c>
      <c r="U44" s="51">
        <f t="shared" si="208"/>
        <v>0</v>
      </c>
      <c r="V44" s="51">
        <f t="shared" si="208"/>
        <v>0</v>
      </c>
      <c r="W44" s="51">
        <f t="shared" si="208"/>
        <v>0</v>
      </c>
      <c r="X44" s="51">
        <f t="shared" si="208"/>
        <v>0</v>
      </c>
      <c r="Y44" s="51">
        <f t="shared" si="208"/>
        <v>0</v>
      </c>
      <c r="Z44" s="51">
        <f t="shared" si="208"/>
        <v>0</v>
      </c>
      <c r="AA44" s="51">
        <f t="shared" si="208"/>
        <v>0</v>
      </c>
      <c r="AB44" s="51">
        <f t="shared" si="208"/>
        <v>0</v>
      </c>
      <c r="AC44" s="51">
        <f t="shared" si="208"/>
        <v>0</v>
      </c>
      <c r="AD44" s="51">
        <f t="shared" si="208"/>
        <v>0</v>
      </c>
      <c r="AE44" s="51">
        <f t="shared" si="208"/>
        <v>0</v>
      </c>
      <c r="AF44" s="51">
        <f t="shared" si="208"/>
        <v>0</v>
      </c>
      <c r="AG44" s="51">
        <f t="shared" si="208"/>
        <v>0</v>
      </c>
      <c r="AH44" s="51">
        <f t="shared" si="208"/>
        <v>0</v>
      </c>
      <c r="AI44" s="51">
        <f t="shared" si="208"/>
        <v>0</v>
      </c>
      <c r="AJ44" s="58">
        <f t="shared" si="208"/>
        <v>0</v>
      </c>
      <c r="AK44" s="58">
        <f t="shared" si="208"/>
        <v>0</v>
      </c>
      <c r="AL44" s="48">
        <f t="shared" si="208"/>
        <v>0</v>
      </c>
      <c r="AM44" s="48">
        <f t="shared" si="208"/>
        <v>0</v>
      </c>
      <c r="AN44" s="48">
        <f t="shared" si="208"/>
        <v>0</v>
      </c>
      <c r="AO44" s="48">
        <f t="shared" si="208"/>
        <v>0</v>
      </c>
      <c r="AP44" s="48">
        <f t="shared" si="208"/>
        <v>0</v>
      </c>
      <c r="AQ44" s="48">
        <f t="shared" si="208"/>
        <v>0</v>
      </c>
      <c r="AR44" s="48">
        <f t="shared" si="208"/>
        <v>0</v>
      </c>
      <c r="AS44" s="48">
        <f t="shared" si="208"/>
        <v>0</v>
      </c>
      <c r="AT44" s="48">
        <f t="shared" si="208"/>
        <v>0</v>
      </c>
      <c r="AU44" s="48">
        <f t="shared" si="208"/>
        <v>0</v>
      </c>
      <c r="AV44" s="34">
        <f t="shared" si="208"/>
        <v>56214711</v>
      </c>
      <c r="AW44" s="34">
        <f t="shared" si="208"/>
        <v>40205850</v>
      </c>
      <c r="AX44" s="34">
        <f t="shared" si="208"/>
        <v>797210</v>
      </c>
      <c r="AY44" s="34">
        <f t="shared" si="208"/>
        <v>13859034</v>
      </c>
      <c r="AZ44" s="34">
        <f t="shared" si="208"/>
        <v>804117</v>
      </c>
      <c r="BA44" s="34">
        <f t="shared" si="208"/>
        <v>548500</v>
      </c>
      <c r="BB44" s="48">
        <f t="shared" si="208"/>
        <v>64.929999999999993</v>
      </c>
      <c r="BC44" s="48">
        <f t="shared" si="208"/>
        <v>52.4</v>
      </c>
      <c r="BD44" s="48">
        <f t="shared" si="208"/>
        <v>12.53</v>
      </c>
    </row>
    <row r="45" spans="1:56" x14ac:dyDescent="0.25">
      <c r="A45" s="26">
        <v>1412</v>
      </c>
      <c r="B45" s="6">
        <v>600010015</v>
      </c>
      <c r="C45" s="27">
        <v>49864637</v>
      </c>
      <c r="D45" s="28" t="s">
        <v>29</v>
      </c>
      <c r="E45" s="6">
        <v>3122</v>
      </c>
      <c r="F45" s="6" t="s">
        <v>18</v>
      </c>
      <c r="G45" s="6" t="s">
        <v>19</v>
      </c>
      <c r="H45" s="29">
        <v>37011883</v>
      </c>
      <c r="I45" s="29">
        <v>26994318</v>
      </c>
      <c r="J45" s="29">
        <v>0</v>
      </c>
      <c r="K45" s="29">
        <v>9124079</v>
      </c>
      <c r="L45" s="29">
        <v>539886</v>
      </c>
      <c r="M45" s="29">
        <v>353600</v>
      </c>
      <c r="N45" s="63">
        <v>43.400000000000006</v>
      </c>
      <c r="O45" s="47">
        <v>33.090000000000003</v>
      </c>
      <c r="P45" s="47">
        <v>10.31</v>
      </c>
      <c r="Q45" s="9"/>
      <c r="R45" s="29"/>
      <c r="S45" s="29"/>
      <c r="T45" s="29"/>
      <c r="U45" s="29"/>
      <c r="V45" s="29"/>
      <c r="W45" s="29"/>
      <c r="X45" s="9">
        <f t="shared" ref="X45:X46" si="209">SUBTOTAL(9,Q45:W45)</f>
        <v>0</v>
      </c>
      <c r="Y45" s="9"/>
      <c r="Z45" s="9"/>
      <c r="AA45" s="9"/>
      <c r="AB45" s="9">
        <f t="shared" ref="AB45:AB46" si="210">SUBTOTAL(9,Y45:AA45)</f>
        <v>0</v>
      </c>
      <c r="AC45" s="9">
        <f t="shared" ref="AC45:AC46" si="211">X45+AB45</f>
        <v>0</v>
      </c>
      <c r="AD45" s="9">
        <f t="shared" ref="AD45:AD46" si="212">ROUND((X45+Y45+Z45)*33.8%,0)</f>
        <v>0</v>
      </c>
      <c r="AE45" s="9">
        <f t="shared" ref="AE45:AE46" si="213">ROUND(X45*2%,0)</f>
        <v>0</v>
      </c>
      <c r="AF45" s="29"/>
      <c r="AG45" s="29"/>
      <c r="AH45" s="29"/>
      <c r="AI45" s="9">
        <f t="shared" ref="AI45:AI46" si="214">AF45+AG45+AH45</f>
        <v>0</v>
      </c>
      <c r="AJ45" s="47"/>
      <c r="AK45" s="47"/>
      <c r="AL45" s="47"/>
      <c r="AM45" s="47"/>
      <c r="AN45" s="47"/>
      <c r="AO45" s="47"/>
      <c r="AP45" s="47"/>
      <c r="AQ45" s="47"/>
      <c r="AR45" s="47"/>
      <c r="AS45" s="47">
        <f t="shared" ref="AS45:AS46" si="215">AJ45+AL45+AM45+AP45+AR45+AN45</f>
        <v>0</v>
      </c>
      <c r="AT45" s="47">
        <f t="shared" ref="AT45:AT46" si="216">AK45+AQ45+AO45</f>
        <v>0</v>
      </c>
      <c r="AU45" s="47">
        <f t="shared" ref="AU45:AU46" si="217">AS45+AT45</f>
        <v>0</v>
      </c>
      <c r="AV45" s="9">
        <f t="shared" ref="AV45:AV46" si="218">AW45+AX45+AY45+AZ45+BA45</f>
        <v>37011883</v>
      </c>
      <c r="AW45" s="9">
        <f t="shared" ref="AW45:AW46" si="219">I45+X45</f>
        <v>26994318</v>
      </c>
      <c r="AX45" s="9">
        <f t="shared" ref="AX45:AX46" si="220">J45+AB45</f>
        <v>0</v>
      </c>
      <c r="AY45" s="9">
        <f t="shared" ref="AY45:AY46" si="221">K45+AD45</f>
        <v>9124079</v>
      </c>
      <c r="AZ45" s="9">
        <f t="shared" ref="AZ45:AZ46" si="222">L45+AE45</f>
        <v>539886</v>
      </c>
      <c r="BA45" s="9">
        <f t="shared" ref="BA45:BA46" si="223">M45+AI45</f>
        <v>353600</v>
      </c>
      <c r="BB45" s="47">
        <f t="shared" ref="BB45:BB46" si="224">BC45+BD45</f>
        <v>43.400000000000006</v>
      </c>
      <c r="BC45" s="47">
        <f t="shared" ref="BC45:BC46" si="225">O45+AS45</f>
        <v>33.090000000000003</v>
      </c>
      <c r="BD45" s="47">
        <f t="shared" ref="BD45:BD46" si="226">P45+AT45</f>
        <v>10.31</v>
      </c>
    </row>
    <row r="46" spans="1:56" x14ac:dyDescent="0.25">
      <c r="A46" s="5">
        <v>1412</v>
      </c>
      <c r="B46" s="2">
        <v>600010015</v>
      </c>
      <c r="C46" s="7">
        <v>49864637</v>
      </c>
      <c r="D46" s="8" t="s">
        <v>29</v>
      </c>
      <c r="E46" s="20">
        <v>3122</v>
      </c>
      <c r="F46" s="20" t="s">
        <v>112</v>
      </c>
      <c r="G46" s="20" t="s">
        <v>98</v>
      </c>
      <c r="H46" s="9">
        <v>0</v>
      </c>
      <c r="I46" s="50">
        <v>0</v>
      </c>
      <c r="J46" s="50">
        <v>0</v>
      </c>
      <c r="K46" s="50">
        <v>0</v>
      </c>
      <c r="L46" s="50">
        <v>0</v>
      </c>
      <c r="M46" s="50">
        <v>0</v>
      </c>
      <c r="N46" s="63">
        <v>0</v>
      </c>
      <c r="O46" s="47">
        <v>0</v>
      </c>
      <c r="P46" s="47">
        <v>0</v>
      </c>
      <c r="Q46" s="9"/>
      <c r="R46" s="50"/>
      <c r="S46" s="50"/>
      <c r="T46" s="50"/>
      <c r="U46" s="50"/>
      <c r="V46" s="50"/>
      <c r="W46" s="50"/>
      <c r="X46" s="9">
        <f t="shared" si="209"/>
        <v>0</v>
      </c>
      <c r="Y46" s="9"/>
      <c r="Z46" s="9"/>
      <c r="AA46" s="9"/>
      <c r="AB46" s="9">
        <f t="shared" si="210"/>
        <v>0</v>
      </c>
      <c r="AC46" s="9">
        <f t="shared" si="211"/>
        <v>0</v>
      </c>
      <c r="AD46" s="9">
        <f t="shared" si="212"/>
        <v>0</v>
      </c>
      <c r="AE46" s="9">
        <f t="shared" si="213"/>
        <v>0</v>
      </c>
      <c r="AF46" s="50"/>
      <c r="AG46" s="50"/>
      <c r="AH46" s="50"/>
      <c r="AI46" s="9">
        <f t="shared" si="214"/>
        <v>0</v>
      </c>
      <c r="AJ46" s="47"/>
      <c r="AK46" s="47"/>
      <c r="AL46" s="47"/>
      <c r="AM46" s="47"/>
      <c r="AN46" s="47"/>
      <c r="AO46" s="47"/>
      <c r="AP46" s="47"/>
      <c r="AQ46" s="47"/>
      <c r="AR46" s="47"/>
      <c r="AS46" s="47">
        <f t="shared" si="215"/>
        <v>0</v>
      </c>
      <c r="AT46" s="47">
        <f t="shared" si="216"/>
        <v>0</v>
      </c>
      <c r="AU46" s="47">
        <f t="shared" si="217"/>
        <v>0</v>
      </c>
      <c r="AV46" s="9">
        <f t="shared" si="218"/>
        <v>0</v>
      </c>
      <c r="AW46" s="9">
        <f t="shared" si="219"/>
        <v>0</v>
      </c>
      <c r="AX46" s="9">
        <f t="shared" si="220"/>
        <v>0</v>
      </c>
      <c r="AY46" s="9">
        <f t="shared" si="221"/>
        <v>0</v>
      </c>
      <c r="AZ46" s="9">
        <f t="shared" si="222"/>
        <v>0</v>
      </c>
      <c r="BA46" s="9">
        <f t="shared" si="223"/>
        <v>0</v>
      </c>
      <c r="BB46" s="47">
        <f t="shared" si="224"/>
        <v>0</v>
      </c>
      <c r="BC46" s="47">
        <f t="shared" si="225"/>
        <v>0</v>
      </c>
      <c r="BD46" s="47">
        <f t="shared" si="226"/>
        <v>0</v>
      </c>
    </row>
    <row r="47" spans="1:56" x14ac:dyDescent="0.25">
      <c r="A47" s="30"/>
      <c r="B47" s="31"/>
      <c r="C47" s="32"/>
      <c r="D47" s="33" t="s">
        <v>161</v>
      </c>
      <c r="E47" s="35"/>
      <c r="F47" s="35"/>
      <c r="G47" s="35"/>
      <c r="H47" s="34">
        <v>37011883</v>
      </c>
      <c r="I47" s="51">
        <v>26994318</v>
      </c>
      <c r="J47" s="51">
        <v>0</v>
      </c>
      <c r="K47" s="51">
        <v>9124079</v>
      </c>
      <c r="L47" s="51">
        <v>539886</v>
      </c>
      <c r="M47" s="51">
        <v>353600</v>
      </c>
      <c r="N47" s="65">
        <v>43.400000000000006</v>
      </c>
      <c r="O47" s="65">
        <v>33.090000000000003</v>
      </c>
      <c r="P47" s="65">
        <v>10.31</v>
      </c>
      <c r="Q47" s="51">
        <f t="shared" ref="Q47:BD47" si="227">SUM(Q45:Q46)</f>
        <v>0</v>
      </c>
      <c r="R47" s="51">
        <f t="shared" si="227"/>
        <v>0</v>
      </c>
      <c r="S47" s="51">
        <f t="shared" si="227"/>
        <v>0</v>
      </c>
      <c r="T47" s="51">
        <f t="shared" si="227"/>
        <v>0</v>
      </c>
      <c r="U47" s="51">
        <f t="shared" si="227"/>
        <v>0</v>
      </c>
      <c r="V47" s="51">
        <f t="shared" si="227"/>
        <v>0</v>
      </c>
      <c r="W47" s="51">
        <f t="shared" si="227"/>
        <v>0</v>
      </c>
      <c r="X47" s="51">
        <f t="shared" si="227"/>
        <v>0</v>
      </c>
      <c r="Y47" s="51">
        <f t="shared" si="227"/>
        <v>0</v>
      </c>
      <c r="Z47" s="51">
        <f t="shared" si="227"/>
        <v>0</v>
      </c>
      <c r="AA47" s="51">
        <f t="shared" si="227"/>
        <v>0</v>
      </c>
      <c r="AB47" s="51">
        <f t="shared" si="227"/>
        <v>0</v>
      </c>
      <c r="AC47" s="51">
        <f t="shared" si="227"/>
        <v>0</v>
      </c>
      <c r="AD47" s="51">
        <f t="shared" si="227"/>
        <v>0</v>
      </c>
      <c r="AE47" s="51">
        <f t="shared" si="227"/>
        <v>0</v>
      </c>
      <c r="AF47" s="51">
        <f t="shared" si="227"/>
        <v>0</v>
      </c>
      <c r="AG47" s="51">
        <f t="shared" si="227"/>
        <v>0</v>
      </c>
      <c r="AH47" s="51">
        <f t="shared" si="227"/>
        <v>0</v>
      </c>
      <c r="AI47" s="51">
        <f t="shared" si="227"/>
        <v>0</v>
      </c>
      <c r="AJ47" s="58">
        <f t="shared" si="227"/>
        <v>0</v>
      </c>
      <c r="AK47" s="58">
        <f t="shared" si="227"/>
        <v>0</v>
      </c>
      <c r="AL47" s="48">
        <f t="shared" si="227"/>
        <v>0</v>
      </c>
      <c r="AM47" s="48">
        <f t="shared" si="227"/>
        <v>0</v>
      </c>
      <c r="AN47" s="48">
        <f t="shared" si="227"/>
        <v>0</v>
      </c>
      <c r="AO47" s="48">
        <f t="shared" si="227"/>
        <v>0</v>
      </c>
      <c r="AP47" s="48">
        <f t="shared" si="227"/>
        <v>0</v>
      </c>
      <c r="AQ47" s="48">
        <f t="shared" si="227"/>
        <v>0</v>
      </c>
      <c r="AR47" s="48">
        <f t="shared" si="227"/>
        <v>0</v>
      </c>
      <c r="AS47" s="48">
        <f t="shared" si="227"/>
        <v>0</v>
      </c>
      <c r="AT47" s="48">
        <f t="shared" si="227"/>
        <v>0</v>
      </c>
      <c r="AU47" s="48">
        <f t="shared" si="227"/>
        <v>0</v>
      </c>
      <c r="AV47" s="34">
        <f t="shared" si="227"/>
        <v>37011883</v>
      </c>
      <c r="AW47" s="34">
        <f t="shared" si="227"/>
        <v>26994318</v>
      </c>
      <c r="AX47" s="34">
        <f t="shared" si="227"/>
        <v>0</v>
      </c>
      <c r="AY47" s="34">
        <f t="shared" si="227"/>
        <v>9124079</v>
      </c>
      <c r="AZ47" s="34">
        <f t="shared" si="227"/>
        <v>539886</v>
      </c>
      <c r="BA47" s="34">
        <f t="shared" si="227"/>
        <v>353600</v>
      </c>
      <c r="BB47" s="48">
        <f t="shared" si="227"/>
        <v>43.400000000000006</v>
      </c>
      <c r="BC47" s="48">
        <f t="shared" si="227"/>
        <v>33.090000000000003</v>
      </c>
      <c r="BD47" s="48">
        <f t="shared" si="227"/>
        <v>10.31</v>
      </c>
    </row>
    <row r="48" spans="1:56" x14ac:dyDescent="0.25">
      <c r="A48" s="26">
        <v>1413</v>
      </c>
      <c r="B48" s="6">
        <v>600020380</v>
      </c>
      <c r="C48" s="27">
        <v>60252511</v>
      </c>
      <c r="D48" s="28" t="s">
        <v>30</v>
      </c>
      <c r="E48" s="6">
        <v>3122</v>
      </c>
      <c r="F48" s="6" t="s">
        <v>18</v>
      </c>
      <c r="G48" s="6" t="s">
        <v>19</v>
      </c>
      <c r="H48" s="29">
        <v>33098164</v>
      </c>
      <c r="I48" s="29">
        <v>23648947</v>
      </c>
      <c r="J48" s="29">
        <v>522940</v>
      </c>
      <c r="K48" s="29">
        <v>8170098</v>
      </c>
      <c r="L48" s="29">
        <v>472979</v>
      </c>
      <c r="M48" s="29">
        <v>283200</v>
      </c>
      <c r="N48" s="63">
        <v>37.980000000000004</v>
      </c>
      <c r="O48" s="47">
        <v>30.05</v>
      </c>
      <c r="P48" s="47">
        <v>7.93</v>
      </c>
      <c r="Q48" s="9"/>
      <c r="R48" s="29"/>
      <c r="S48" s="29"/>
      <c r="T48" s="29"/>
      <c r="U48" s="29"/>
      <c r="V48" s="29"/>
      <c r="W48" s="29"/>
      <c r="X48" s="9">
        <f t="shared" ref="X48:X50" si="228">SUBTOTAL(9,Q48:W48)</f>
        <v>0</v>
      </c>
      <c r="Y48" s="9"/>
      <c r="Z48" s="9"/>
      <c r="AA48" s="9"/>
      <c r="AB48" s="9">
        <f t="shared" ref="AB48:AB50" si="229">SUBTOTAL(9,Y48:AA48)</f>
        <v>0</v>
      </c>
      <c r="AC48" s="9">
        <f t="shared" ref="AC48:AC50" si="230">X48+AB48</f>
        <v>0</v>
      </c>
      <c r="AD48" s="9">
        <f t="shared" ref="AD48:AD50" si="231">ROUND((X48+Y48+Z48)*33.8%,0)</f>
        <v>0</v>
      </c>
      <c r="AE48" s="9">
        <f t="shared" ref="AE48:AE50" si="232">ROUND(X48*2%,0)</f>
        <v>0</v>
      </c>
      <c r="AF48" s="29"/>
      <c r="AG48" s="29"/>
      <c r="AH48" s="29"/>
      <c r="AI48" s="9">
        <f t="shared" ref="AI48:AI50" si="233">AF48+AG48+AH48</f>
        <v>0</v>
      </c>
      <c r="AJ48" s="47"/>
      <c r="AK48" s="47"/>
      <c r="AL48" s="47"/>
      <c r="AM48" s="47"/>
      <c r="AN48" s="47"/>
      <c r="AO48" s="47"/>
      <c r="AP48" s="47"/>
      <c r="AQ48" s="47"/>
      <c r="AR48" s="47"/>
      <c r="AS48" s="47">
        <f t="shared" ref="AS48:AS50" si="234">AJ48+AL48+AM48+AP48+AR48+AN48</f>
        <v>0</v>
      </c>
      <c r="AT48" s="47">
        <f t="shared" ref="AT48:AT50" si="235">AK48+AQ48+AO48</f>
        <v>0</v>
      </c>
      <c r="AU48" s="47">
        <f t="shared" ref="AU48:AU50" si="236">AS48+AT48</f>
        <v>0</v>
      </c>
      <c r="AV48" s="9">
        <f t="shared" ref="AV48:AV50" si="237">AW48+AX48+AY48+AZ48+BA48</f>
        <v>33098164</v>
      </c>
      <c r="AW48" s="9">
        <f t="shared" ref="AW48:AW50" si="238">I48+X48</f>
        <v>23648947</v>
      </c>
      <c r="AX48" s="9">
        <f t="shared" ref="AX48:AX50" si="239">J48+AB48</f>
        <v>522940</v>
      </c>
      <c r="AY48" s="9">
        <f t="shared" ref="AY48:AY50" si="240">K48+AD48</f>
        <v>8170098</v>
      </c>
      <c r="AZ48" s="9">
        <f t="shared" ref="AZ48:AZ50" si="241">L48+AE48</f>
        <v>472979</v>
      </c>
      <c r="BA48" s="9">
        <f t="shared" ref="BA48:BA50" si="242">M48+AI48</f>
        <v>283200</v>
      </c>
      <c r="BB48" s="47">
        <f t="shared" ref="BB48:BB50" si="243">BC48+BD48</f>
        <v>37.980000000000004</v>
      </c>
      <c r="BC48" s="47">
        <f t="shared" ref="BC48:BC50" si="244">O48+AS48</f>
        <v>30.05</v>
      </c>
      <c r="BD48" s="47">
        <f t="shared" ref="BD48:BD50" si="245">P48+AT48</f>
        <v>7.93</v>
      </c>
    </row>
    <row r="49" spans="1:56" x14ac:dyDescent="0.25">
      <c r="A49" s="5">
        <v>1413</v>
      </c>
      <c r="B49" s="2">
        <v>600020380</v>
      </c>
      <c r="C49" s="7">
        <v>60252511</v>
      </c>
      <c r="D49" s="8" t="s">
        <v>30</v>
      </c>
      <c r="E49" s="20">
        <v>3122</v>
      </c>
      <c r="F49" s="20" t="s">
        <v>112</v>
      </c>
      <c r="G49" s="20" t="s">
        <v>98</v>
      </c>
      <c r="H49" s="9">
        <v>0</v>
      </c>
      <c r="I49" s="50">
        <v>0</v>
      </c>
      <c r="J49" s="50">
        <v>0</v>
      </c>
      <c r="K49" s="50">
        <v>0</v>
      </c>
      <c r="L49" s="50">
        <v>0</v>
      </c>
      <c r="M49" s="50">
        <v>0</v>
      </c>
      <c r="N49" s="63">
        <v>0</v>
      </c>
      <c r="O49" s="47">
        <v>0</v>
      </c>
      <c r="P49" s="47">
        <v>0</v>
      </c>
      <c r="Q49" s="9"/>
      <c r="R49" s="50"/>
      <c r="S49" s="50"/>
      <c r="T49" s="50"/>
      <c r="U49" s="50"/>
      <c r="V49" s="50"/>
      <c r="W49" s="50"/>
      <c r="X49" s="9">
        <f t="shared" si="228"/>
        <v>0</v>
      </c>
      <c r="Y49" s="9"/>
      <c r="Z49" s="9"/>
      <c r="AA49" s="9"/>
      <c r="AB49" s="9">
        <f t="shared" si="229"/>
        <v>0</v>
      </c>
      <c r="AC49" s="9">
        <f t="shared" si="230"/>
        <v>0</v>
      </c>
      <c r="AD49" s="9">
        <f t="shared" si="231"/>
        <v>0</v>
      </c>
      <c r="AE49" s="9">
        <f t="shared" si="232"/>
        <v>0</v>
      </c>
      <c r="AF49" s="50"/>
      <c r="AG49" s="50"/>
      <c r="AH49" s="50"/>
      <c r="AI49" s="9">
        <f t="shared" si="233"/>
        <v>0</v>
      </c>
      <c r="AJ49" s="47"/>
      <c r="AK49" s="47"/>
      <c r="AL49" s="47"/>
      <c r="AM49" s="47"/>
      <c r="AN49" s="47"/>
      <c r="AO49" s="47"/>
      <c r="AP49" s="47"/>
      <c r="AQ49" s="47"/>
      <c r="AR49" s="47"/>
      <c r="AS49" s="47">
        <f t="shared" si="234"/>
        <v>0</v>
      </c>
      <c r="AT49" s="47">
        <f t="shared" si="235"/>
        <v>0</v>
      </c>
      <c r="AU49" s="47">
        <f t="shared" si="236"/>
        <v>0</v>
      </c>
      <c r="AV49" s="9">
        <f t="shared" si="237"/>
        <v>0</v>
      </c>
      <c r="AW49" s="9">
        <f t="shared" si="238"/>
        <v>0</v>
      </c>
      <c r="AX49" s="9">
        <f t="shared" si="239"/>
        <v>0</v>
      </c>
      <c r="AY49" s="9">
        <f t="shared" si="240"/>
        <v>0</v>
      </c>
      <c r="AZ49" s="9">
        <f t="shared" si="241"/>
        <v>0</v>
      </c>
      <c r="BA49" s="9">
        <f t="shared" si="242"/>
        <v>0</v>
      </c>
      <c r="BB49" s="47">
        <f t="shared" si="243"/>
        <v>0</v>
      </c>
      <c r="BC49" s="47">
        <f t="shared" si="244"/>
        <v>0</v>
      </c>
      <c r="BD49" s="47">
        <f t="shared" si="245"/>
        <v>0</v>
      </c>
    </row>
    <row r="50" spans="1:56" x14ac:dyDescent="0.25">
      <c r="A50" s="5">
        <v>1413</v>
      </c>
      <c r="B50" s="2">
        <v>600020380</v>
      </c>
      <c r="C50" s="7">
        <v>60252511</v>
      </c>
      <c r="D50" s="8" t="s">
        <v>30</v>
      </c>
      <c r="E50" s="2">
        <v>3150</v>
      </c>
      <c r="F50" s="2" t="s">
        <v>31</v>
      </c>
      <c r="G50" s="2" t="s">
        <v>19</v>
      </c>
      <c r="H50" s="9">
        <v>3107687</v>
      </c>
      <c r="I50" s="9">
        <v>2231155</v>
      </c>
      <c r="J50" s="9">
        <v>24050</v>
      </c>
      <c r="K50" s="9">
        <v>762259</v>
      </c>
      <c r="L50" s="9">
        <v>44623</v>
      </c>
      <c r="M50" s="9">
        <v>45600</v>
      </c>
      <c r="N50" s="63">
        <v>3.7600000000000002</v>
      </c>
      <c r="O50" s="47">
        <v>3.37</v>
      </c>
      <c r="P50" s="47">
        <v>0.39</v>
      </c>
      <c r="Q50" s="9"/>
      <c r="R50" s="9"/>
      <c r="S50" s="9"/>
      <c r="T50" s="9"/>
      <c r="U50" s="9"/>
      <c r="V50" s="9"/>
      <c r="W50" s="9"/>
      <c r="X50" s="9">
        <f t="shared" si="228"/>
        <v>0</v>
      </c>
      <c r="Y50" s="9"/>
      <c r="Z50" s="9"/>
      <c r="AA50" s="9"/>
      <c r="AB50" s="9">
        <f t="shared" si="229"/>
        <v>0</v>
      </c>
      <c r="AC50" s="9">
        <f t="shared" si="230"/>
        <v>0</v>
      </c>
      <c r="AD50" s="9">
        <f t="shared" si="231"/>
        <v>0</v>
      </c>
      <c r="AE50" s="9">
        <f t="shared" si="232"/>
        <v>0</v>
      </c>
      <c r="AF50" s="9"/>
      <c r="AG50" s="9"/>
      <c r="AH50" s="9"/>
      <c r="AI50" s="9">
        <f t="shared" si="233"/>
        <v>0</v>
      </c>
      <c r="AJ50" s="47"/>
      <c r="AK50" s="47"/>
      <c r="AL50" s="47"/>
      <c r="AM50" s="47"/>
      <c r="AN50" s="47"/>
      <c r="AO50" s="47"/>
      <c r="AP50" s="47"/>
      <c r="AQ50" s="47"/>
      <c r="AR50" s="47"/>
      <c r="AS50" s="47">
        <f t="shared" si="234"/>
        <v>0</v>
      </c>
      <c r="AT50" s="47">
        <f t="shared" si="235"/>
        <v>0</v>
      </c>
      <c r="AU50" s="47">
        <f t="shared" si="236"/>
        <v>0</v>
      </c>
      <c r="AV50" s="9">
        <f t="shared" si="237"/>
        <v>3107687</v>
      </c>
      <c r="AW50" s="9">
        <f t="shared" si="238"/>
        <v>2231155</v>
      </c>
      <c r="AX50" s="9">
        <f t="shared" si="239"/>
        <v>24050</v>
      </c>
      <c r="AY50" s="9">
        <f t="shared" si="240"/>
        <v>762259</v>
      </c>
      <c r="AZ50" s="9">
        <f t="shared" si="241"/>
        <v>44623</v>
      </c>
      <c r="BA50" s="9">
        <f t="shared" si="242"/>
        <v>45600</v>
      </c>
      <c r="BB50" s="47">
        <f t="shared" si="243"/>
        <v>3.7600000000000002</v>
      </c>
      <c r="BC50" s="47">
        <f t="shared" si="244"/>
        <v>3.37</v>
      </c>
      <c r="BD50" s="47">
        <f t="shared" si="245"/>
        <v>0.39</v>
      </c>
    </row>
    <row r="51" spans="1:56" x14ac:dyDescent="0.25">
      <c r="A51" s="30"/>
      <c r="B51" s="31"/>
      <c r="C51" s="32"/>
      <c r="D51" s="33" t="s">
        <v>162</v>
      </c>
      <c r="E51" s="31"/>
      <c r="F51" s="31"/>
      <c r="G51" s="31"/>
      <c r="H51" s="34">
        <v>36205851</v>
      </c>
      <c r="I51" s="34">
        <v>25880102</v>
      </c>
      <c r="J51" s="34">
        <v>546990</v>
      </c>
      <c r="K51" s="34">
        <v>8932357</v>
      </c>
      <c r="L51" s="34">
        <v>517602</v>
      </c>
      <c r="M51" s="34">
        <v>328800</v>
      </c>
      <c r="N51" s="64">
        <v>41.74</v>
      </c>
      <c r="O51" s="64">
        <v>33.42</v>
      </c>
      <c r="P51" s="64">
        <v>8.32</v>
      </c>
      <c r="Q51" s="34">
        <f t="shared" ref="Q51:BD51" si="246">SUM(Q48:Q50)</f>
        <v>0</v>
      </c>
      <c r="R51" s="34">
        <f t="shared" si="246"/>
        <v>0</v>
      </c>
      <c r="S51" s="34">
        <f t="shared" si="246"/>
        <v>0</v>
      </c>
      <c r="T51" s="34">
        <f t="shared" si="246"/>
        <v>0</v>
      </c>
      <c r="U51" s="34">
        <f t="shared" si="246"/>
        <v>0</v>
      </c>
      <c r="V51" s="34">
        <f t="shared" si="246"/>
        <v>0</v>
      </c>
      <c r="W51" s="34">
        <f t="shared" si="246"/>
        <v>0</v>
      </c>
      <c r="X51" s="34">
        <f t="shared" si="246"/>
        <v>0</v>
      </c>
      <c r="Y51" s="34">
        <f t="shared" si="246"/>
        <v>0</v>
      </c>
      <c r="Z51" s="34">
        <f t="shared" si="246"/>
        <v>0</v>
      </c>
      <c r="AA51" s="34">
        <f t="shared" si="246"/>
        <v>0</v>
      </c>
      <c r="AB51" s="34">
        <f t="shared" si="246"/>
        <v>0</v>
      </c>
      <c r="AC51" s="34">
        <f t="shared" si="246"/>
        <v>0</v>
      </c>
      <c r="AD51" s="34">
        <f t="shared" si="246"/>
        <v>0</v>
      </c>
      <c r="AE51" s="34">
        <f t="shared" si="246"/>
        <v>0</v>
      </c>
      <c r="AF51" s="34">
        <f t="shared" si="246"/>
        <v>0</v>
      </c>
      <c r="AG51" s="34">
        <f t="shared" si="246"/>
        <v>0</v>
      </c>
      <c r="AH51" s="34">
        <f t="shared" si="246"/>
        <v>0</v>
      </c>
      <c r="AI51" s="34">
        <f t="shared" si="246"/>
        <v>0</v>
      </c>
      <c r="AJ51" s="48">
        <f t="shared" si="246"/>
        <v>0</v>
      </c>
      <c r="AK51" s="48">
        <f t="shared" si="246"/>
        <v>0</v>
      </c>
      <c r="AL51" s="48">
        <f t="shared" si="246"/>
        <v>0</v>
      </c>
      <c r="AM51" s="48">
        <f t="shared" si="246"/>
        <v>0</v>
      </c>
      <c r="AN51" s="48">
        <f t="shared" si="246"/>
        <v>0</v>
      </c>
      <c r="AO51" s="48">
        <f t="shared" si="246"/>
        <v>0</v>
      </c>
      <c r="AP51" s="48">
        <f t="shared" si="246"/>
        <v>0</v>
      </c>
      <c r="AQ51" s="48">
        <f t="shared" si="246"/>
        <v>0</v>
      </c>
      <c r="AR51" s="48">
        <f t="shared" si="246"/>
        <v>0</v>
      </c>
      <c r="AS51" s="48">
        <f t="shared" si="246"/>
        <v>0</v>
      </c>
      <c r="AT51" s="48">
        <f t="shared" si="246"/>
        <v>0</v>
      </c>
      <c r="AU51" s="48">
        <f t="shared" si="246"/>
        <v>0</v>
      </c>
      <c r="AV51" s="34">
        <f t="shared" si="246"/>
        <v>36205851</v>
      </c>
      <c r="AW51" s="34">
        <f t="shared" si="246"/>
        <v>25880102</v>
      </c>
      <c r="AX51" s="34">
        <f t="shared" si="246"/>
        <v>546990</v>
      </c>
      <c r="AY51" s="34">
        <f t="shared" si="246"/>
        <v>8932357</v>
      </c>
      <c r="AZ51" s="34">
        <f t="shared" si="246"/>
        <v>517602</v>
      </c>
      <c r="BA51" s="34">
        <f t="shared" si="246"/>
        <v>328800</v>
      </c>
      <c r="BB51" s="48">
        <f t="shared" si="246"/>
        <v>41.74</v>
      </c>
      <c r="BC51" s="48">
        <f t="shared" si="246"/>
        <v>33.42</v>
      </c>
      <c r="BD51" s="48">
        <f t="shared" si="246"/>
        <v>8.32</v>
      </c>
    </row>
    <row r="52" spans="1:56" x14ac:dyDescent="0.25">
      <c r="A52" s="26">
        <v>1414</v>
      </c>
      <c r="B52" s="6">
        <v>600010571</v>
      </c>
      <c r="C52" s="27">
        <v>46747966</v>
      </c>
      <c r="D52" s="28" t="s">
        <v>32</v>
      </c>
      <c r="E52" s="6">
        <v>3122</v>
      </c>
      <c r="F52" s="6" t="s">
        <v>18</v>
      </c>
      <c r="G52" s="6" t="s">
        <v>19</v>
      </c>
      <c r="H52" s="29">
        <v>39609270</v>
      </c>
      <c r="I52" s="29">
        <v>28841038</v>
      </c>
      <c r="J52" s="29">
        <v>50180</v>
      </c>
      <c r="K52" s="29">
        <v>9765232</v>
      </c>
      <c r="L52" s="29">
        <v>576820</v>
      </c>
      <c r="M52" s="29">
        <v>376000</v>
      </c>
      <c r="N52" s="63">
        <v>48.01</v>
      </c>
      <c r="O52" s="47">
        <v>38.18</v>
      </c>
      <c r="P52" s="47">
        <v>9.83</v>
      </c>
      <c r="Q52" s="9"/>
      <c r="R52" s="29"/>
      <c r="S52" s="29"/>
      <c r="T52" s="29"/>
      <c r="U52" s="29"/>
      <c r="V52" s="29"/>
      <c r="W52" s="29"/>
      <c r="X52" s="9">
        <f t="shared" ref="X52:X53" si="247">SUBTOTAL(9,Q52:W52)</f>
        <v>0</v>
      </c>
      <c r="Y52" s="9"/>
      <c r="Z52" s="9"/>
      <c r="AA52" s="9"/>
      <c r="AB52" s="9">
        <f t="shared" ref="AB52:AB53" si="248">SUBTOTAL(9,Y52:AA52)</f>
        <v>0</v>
      </c>
      <c r="AC52" s="9">
        <f t="shared" ref="AC52:AC53" si="249">X52+AB52</f>
        <v>0</v>
      </c>
      <c r="AD52" s="9">
        <f t="shared" ref="AD52:AD53" si="250">ROUND((X52+Y52+Z52)*33.8%,0)</f>
        <v>0</v>
      </c>
      <c r="AE52" s="9">
        <f t="shared" ref="AE52:AE53" si="251">ROUND(X52*2%,0)</f>
        <v>0</v>
      </c>
      <c r="AF52" s="29"/>
      <c r="AG52" s="29"/>
      <c r="AH52" s="29"/>
      <c r="AI52" s="9">
        <f t="shared" ref="AI52:AI53" si="252">AF52+AG52+AH52</f>
        <v>0</v>
      </c>
      <c r="AJ52" s="47"/>
      <c r="AK52" s="47"/>
      <c r="AL52" s="47"/>
      <c r="AM52" s="47"/>
      <c r="AN52" s="47"/>
      <c r="AO52" s="47"/>
      <c r="AP52" s="47"/>
      <c r="AQ52" s="47"/>
      <c r="AR52" s="47"/>
      <c r="AS52" s="47">
        <f t="shared" ref="AS52:AS53" si="253">AJ52+AL52+AM52+AP52+AR52+AN52</f>
        <v>0</v>
      </c>
      <c r="AT52" s="47">
        <f t="shared" ref="AT52:AT53" si="254">AK52+AQ52+AO52</f>
        <v>0</v>
      </c>
      <c r="AU52" s="47">
        <f t="shared" ref="AU52:AU53" si="255">AS52+AT52</f>
        <v>0</v>
      </c>
      <c r="AV52" s="9">
        <f t="shared" ref="AV52:AV53" si="256">AW52+AX52+AY52+AZ52+BA52</f>
        <v>39609270</v>
      </c>
      <c r="AW52" s="9">
        <f t="shared" ref="AW52:AW53" si="257">I52+X52</f>
        <v>28841038</v>
      </c>
      <c r="AX52" s="9">
        <f t="shared" ref="AX52:AX53" si="258">J52+AB52</f>
        <v>50180</v>
      </c>
      <c r="AY52" s="9">
        <f t="shared" ref="AY52:AY53" si="259">K52+AD52</f>
        <v>9765232</v>
      </c>
      <c r="AZ52" s="9">
        <f t="shared" ref="AZ52:AZ53" si="260">L52+AE52</f>
        <v>576820</v>
      </c>
      <c r="BA52" s="9">
        <f t="shared" ref="BA52:BA53" si="261">M52+AI52</f>
        <v>376000</v>
      </c>
      <c r="BB52" s="47">
        <f t="shared" ref="BB52:BB53" si="262">BC52+BD52</f>
        <v>48.01</v>
      </c>
      <c r="BC52" s="47">
        <f t="shared" ref="BC52:BC53" si="263">O52+AS52</f>
        <v>38.18</v>
      </c>
      <c r="BD52" s="47">
        <f t="shared" ref="BD52:BD53" si="264">P52+AT52</f>
        <v>9.83</v>
      </c>
    </row>
    <row r="53" spans="1:56" x14ac:dyDescent="0.25">
      <c r="A53" s="5">
        <v>1414</v>
      </c>
      <c r="B53" s="2">
        <v>600010571</v>
      </c>
      <c r="C53" s="7">
        <v>46747966</v>
      </c>
      <c r="D53" s="8" t="s">
        <v>32</v>
      </c>
      <c r="E53" s="20">
        <v>3122</v>
      </c>
      <c r="F53" s="20" t="s">
        <v>112</v>
      </c>
      <c r="G53" s="20" t="s">
        <v>98</v>
      </c>
      <c r="H53" s="9">
        <v>1056202</v>
      </c>
      <c r="I53" s="50">
        <v>776290</v>
      </c>
      <c r="J53" s="50">
        <v>0</v>
      </c>
      <c r="K53" s="50">
        <v>262386</v>
      </c>
      <c r="L53" s="50">
        <v>15526</v>
      </c>
      <c r="M53" s="50">
        <v>2000</v>
      </c>
      <c r="N53" s="63">
        <v>2.06</v>
      </c>
      <c r="O53" s="47">
        <v>2.06</v>
      </c>
      <c r="P53" s="47">
        <v>0</v>
      </c>
      <c r="Q53" s="9"/>
      <c r="R53" s="50"/>
      <c r="S53" s="50"/>
      <c r="T53" s="50"/>
      <c r="U53" s="50"/>
      <c r="V53" s="50"/>
      <c r="W53" s="50"/>
      <c r="X53" s="9">
        <f t="shared" si="247"/>
        <v>0</v>
      </c>
      <c r="Y53" s="9"/>
      <c r="Z53" s="9"/>
      <c r="AA53" s="9"/>
      <c r="AB53" s="9">
        <f t="shared" si="248"/>
        <v>0</v>
      </c>
      <c r="AC53" s="9">
        <f t="shared" si="249"/>
        <v>0</v>
      </c>
      <c r="AD53" s="9">
        <f t="shared" si="250"/>
        <v>0</v>
      </c>
      <c r="AE53" s="9">
        <f t="shared" si="251"/>
        <v>0</v>
      </c>
      <c r="AF53" s="50"/>
      <c r="AG53" s="50"/>
      <c r="AH53" s="50"/>
      <c r="AI53" s="9">
        <f t="shared" si="252"/>
        <v>0</v>
      </c>
      <c r="AJ53" s="47"/>
      <c r="AK53" s="47"/>
      <c r="AL53" s="47"/>
      <c r="AM53" s="47"/>
      <c r="AN53" s="47"/>
      <c r="AO53" s="47"/>
      <c r="AP53" s="47"/>
      <c r="AQ53" s="47"/>
      <c r="AR53" s="47"/>
      <c r="AS53" s="47">
        <f t="shared" si="253"/>
        <v>0</v>
      </c>
      <c r="AT53" s="47">
        <f t="shared" si="254"/>
        <v>0</v>
      </c>
      <c r="AU53" s="47">
        <f t="shared" si="255"/>
        <v>0</v>
      </c>
      <c r="AV53" s="9">
        <f t="shared" si="256"/>
        <v>1056202</v>
      </c>
      <c r="AW53" s="9">
        <f t="shared" si="257"/>
        <v>776290</v>
      </c>
      <c r="AX53" s="9">
        <f t="shared" si="258"/>
        <v>0</v>
      </c>
      <c r="AY53" s="9">
        <f t="shared" si="259"/>
        <v>262386</v>
      </c>
      <c r="AZ53" s="9">
        <f t="shared" si="260"/>
        <v>15526</v>
      </c>
      <c r="BA53" s="9">
        <f t="shared" si="261"/>
        <v>2000</v>
      </c>
      <c r="BB53" s="47">
        <f t="shared" si="262"/>
        <v>2.06</v>
      </c>
      <c r="BC53" s="47">
        <f t="shared" si="263"/>
        <v>2.06</v>
      </c>
      <c r="BD53" s="47">
        <f t="shared" si="264"/>
        <v>0</v>
      </c>
    </row>
    <row r="54" spans="1:56" x14ac:dyDescent="0.25">
      <c r="A54" s="30"/>
      <c r="B54" s="31"/>
      <c r="C54" s="32"/>
      <c r="D54" s="33" t="s">
        <v>163</v>
      </c>
      <c r="E54" s="35"/>
      <c r="F54" s="35"/>
      <c r="G54" s="35"/>
      <c r="H54" s="34">
        <v>40665472</v>
      </c>
      <c r="I54" s="51">
        <v>29617328</v>
      </c>
      <c r="J54" s="51">
        <v>50180</v>
      </c>
      <c r="K54" s="51">
        <v>10027618</v>
      </c>
      <c r="L54" s="51">
        <v>592346</v>
      </c>
      <c r="M54" s="51">
        <v>378000</v>
      </c>
      <c r="N54" s="65">
        <v>50.07</v>
      </c>
      <c r="O54" s="65">
        <v>40.24</v>
      </c>
      <c r="P54" s="65">
        <v>9.83</v>
      </c>
      <c r="Q54" s="51">
        <f t="shared" ref="Q54:BD54" si="265">SUM(Q52:Q53)</f>
        <v>0</v>
      </c>
      <c r="R54" s="51">
        <f t="shared" si="265"/>
        <v>0</v>
      </c>
      <c r="S54" s="51">
        <f t="shared" si="265"/>
        <v>0</v>
      </c>
      <c r="T54" s="51">
        <f t="shared" si="265"/>
        <v>0</v>
      </c>
      <c r="U54" s="51">
        <f t="shared" si="265"/>
        <v>0</v>
      </c>
      <c r="V54" s="51">
        <f t="shared" si="265"/>
        <v>0</v>
      </c>
      <c r="W54" s="51">
        <f t="shared" si="265"/>
        <v>0</v>
      </c>
      <c r="X54" s="51">
        <f t="shared" si="265"/>
        <v>0</v>
      </c>
      <c r="Y54" s="51">
        <f t="shared" si="265"/>
        <v>0</v>
      </c>
      <c r="Z54" s="51">
        <f t="shared" si="265"/>
        <v>0</v>
      </c>
      <c r="AA54" s="51">
        <f t="shared" si="265"/>
        <v>0</v>
      </c>
      <c r="AB54" s="51">
        <f t="shared" si="265"/>
        <v>0</v>
      </c>
      <c r="AC54" s="51">
        <f t="shared" si="265"/>
        <v>0</v>
      </c>
      <c r="AD54" s="51">
        <f t="shared" si="265"/>
        <v>0</v>
      </c>
      <c r="AE54" s="51">
        <f t="shared" si="265"/>
        <v>0</v>
      </c>
      <c r="AF54" s="51">
        <f t="shared" si="265"/>
        <v>0</v>
      </c>
      <c r="AG54" s="51">
        <f t="shared" si="265"/>
        <v>0</v>
      </c>
      <c r="AH54" s="51">
        <f t="shared" si="265"/>
        <v>0</v>
      </c>
      <c r="AI54" s="51">
        <f t="shared" si="265"/>
        <v>0</v>
      </c>
      <c r="AJ54" s="58">
        <f t="shared" si="265"/>
        <v>0</v>
      </c>
      <c r="AK54" s="58">
        <f t="shared" si="265"/>
        <v>0</v>
      </c>
      <c r="AL54" s="48">
        <f t="shared" si="265"/>
        <v>0</v>
      </c>
      <c r="AM54" s="48">
        <f t="shared" si="265"/>
        <v>0</v>
      </c>
      <c r="AN54" s="48">
        <f t="shared" si="265"/>
        <v>0</v>
      </c>
      <c r="AO54" s="48">
        <f t="shared" si="265"/>
        <v>0</v>
      </c>
      <c r="AP54" s="48">
        <f t="shared" si="265"/>
        <v>0</v>
      </c>
      <c r="AQ54" s="48">
        <f t="shared" si="265"/>
        <v>0</v>
      </c>
      <c r="AR54" s="48">
        <f t="shared" si="265"/>
        <v>0</v>
      </c>
      <c r="AS54" s="48">
        <f t="shared" si="265"/>
        <v>0</v>
      </c>
      <c r="AT54" s="48">
        <f t="shared" si="265"/>
        <v>0</v>
      </c>
      <c r="AU54" s="48">
        <f t="shared" si="265"/>
        <v>0</v>
      </c>
      <c r="AV54" s="34">
        <f t="shared" si="265"/>
        <v>40665472</v>
      </c>
      <c r="AW54" s="34">
        <f t="shared" si="265"/>
        <v>29617328</v>
      </c>
      <c r="AX54" s="34">
        <f t="shared" si="265"/>
        <v>50180</v>
      </c>
      <c r="AY54" s="34">
        <f t="shared" si="265"/>
        <v>10027618</v>
      </c>
      <c r="AZ54" s="34">
        <f t="shared" si="265"/>
        <v>592346</v>
      </c>
      <c r="BA54" s="34">
        <f t="shared" si="265"/>
        <v>378000</v>
      </c>
      <c r="BB54" s="48">
        <f t="shared" si="265"/>
        <v>50.07</v>
      </c>
      <c r="BC54" s="48">
        <f t="shared" si="265"/>
        <v>40.24</v>
      </c>
      <c r="BD54" s="48">
        <f t="shared" si="265"/>
        <v>9.83</v>
      </c>
    </row>
    <row r="55" spans="1:56" x14ac:dyDescent="0.25">
      <c r="A55" s="26">
        <v>1418</v>
      </c>
      <c r="B55" s="6">
        <v>600010040</v>
      </c>
      <c r="C55" s="27">
        <v>48283142</v>
      </c>
      <c r="D55" s="28" t="s">
        <v>33</v>
      </c>
      <c r="E55" s="6">
        <v>3122</v>
      </c>
      <c r="F55" s="6" t="s">
        <v>18</v>
      </c>
      <c r="G55" s="6" t="s">
        <v>19</v>
      </c>
      <c r="H55" s="29">
        <v>34897917</v>
      </c>
      <c r="I55" s="29">
        <v>25483591</v>
      </c>
      <c r="J55" s="29">
        <v>0</v>
      </c>
      <c r="K55" s="29">
        <v>8613454</v>
      </c>
      <c r="L55" s="29">
        <v>509672</v>
      </c>
      <c r="M55" s="29">
        <v>291200</v>
      </c>
      <c r="N55" s="63">
        <v>41.89</v>
      </c>
      <c r="O55" s="47">
        <v>31.1</v>
      </c>
      <c r="P55" s="47">
        <v>10.79</v>
      </c>
      <c r="Q55" s="9"/>
      <c r="R55" s="29"/>
      <c r="S55" s="29"/>
      <c r="T55" s="29"/>
      <c r="U55" s="29"/>
      <c r="V55" s="29"/>
      <c r="W55" s="29"/>
      <c r="X55" s="9">
        <f t="shared" ref="X55:X58" si="266">SUBTOTAL(9,Q55:W55)</f>
        <v>0</v>
      </c>
      <c r="Y55" s="9"/>
      <c r="Z55" s="9"/>
      <c r="AA55" s="9"/>
      <c r="AB55" s="9">
        <f t="shared" ref="AB55:AB58" si="267">SUBTOTAL(9,Y55:AA55)</f>
        <v>0</v>
      </c>
      <c r="AC55" s="9">
        <f t="shared" ref="AC55:AC58" si="268">X55+AB55</f>
        <v>0</v>
      </c>
      <c r="AD55" s="9">
        <f t="shared" ref="AD55:AD58" si="269">ROUND((X55+Y55+Z55)*33.8%,0)</f>
        <v>0</v>
      </c>
      <c r="AE55" s="9">
        <f t="shared" ref="AE55:AE58" si="270">ROUND(X55*2%,0)</f>
        <v>0</v>
      </c>
      <c r="AF55" s="29"/>
      <c r="AG55" s="29"/>
      <c r="AH55" s="29"/>
      <c r="AI55" s="9">
        <f t="shared" ref="AI55:AI58" si="271">AF55+AG55+AH55</f>
        <v>0</v>
      </c>
      <c r="AJ55" s="47"/>
      <c r="AK55" s="47"/>
      <c r="AL55" s="47"/>
      <c r="AM55" s="47"/>
      <c r="AN55" s="47"/>
      <c r="AO55" s="47"/>
      <c r="AP55" s="47"/>
      <c r="AQ55" s="47"/>
      <c r="AR55" s="47"/>
      <c r="AS55" s="47">
        <f t="shared" ref="AS55:AS58" si="272">AJ55+AL55+AM55+AP55+AR55+AN55</f>
        <v>0</v>
      </c>
      <c r="AT55" s="47">
        <f t="shared" ref="AT55:AT58" si="273">AK55+AQ55+AO55</f>
        <v>0</v>
      </c>
      <c r="AU55" s="47">
        <f t="shared" ref="AU55:AU58" si="274">AS55+AT55</f>
        <v>0</v>
      </c>
      <c r="AV55" s="9">
        <f t="shared" ref="AV55:AV58" si="275">AW55+AX55+AY55+AZ55+BA55</f>
        <v>34897917</v>
      </c>
      <c r="AW55" s="9">
        <f t="shared" ref="AW55:AW58" si="276">I55+X55</f>
        <v>25483591</v>
      </c>
      <c r="AX55" s="9">
        <f t="shared" ref="AX55:AX58" si="277">J55+AB55</f>
        <v>0</v>
      </c>
      <c r="AY55" s="9">
        <f t="shared" ref="AY55:AY58" si="278">K55+AD55</f>
        <v>8613454</v>
      </c>
      <c r="AZ55" s="9">
        <f t="shared" ref="AZ55:AZ58" si="279">L55+AE55</f>
        <v>509672</v>
      </c>
      <c r="BA55" s="9">
        <f t="shared" ref="BA55:BA58" si="280">M55+AI55</f>
        <v>291200</v>
      </c>
      <c r="BB55" s="47">
        <f t="shared" ref="BB55:BB58" si="281">BC55+BD55</f>
        <v>41.89</v>
      </c>
      <c r="BC55" s="47">
        <f t="shared" ref="BC55:BC58" si="282">O55+AS55</f>
        <v>31.1</v>
      </c>
      <c r="BD55" s="47">
        <f t="shared" ref="BD55:BD58" si="283">P55+AT55</f>
        <v>10.79</v>
      </c>
    </row>
    <row r="56" spans="1:56" x14ac:dyDescent="0.25">
      <c r="A56" s="5">
        <v>1418</v>
      </c>
      <c r="B56" s="2">
        <v>600010040</v>
      </c>
      <c r="C56" s="7">
        <v>48283142</v>
      </c>
      <c r="D56" s="8" t="s">
        <v>33</v>
      </c>
      <c r="E56" s="20">
        <v>3122</v>
      </c>
      <c r="F56" s="20" t="s">
        <v>112</v>
      </c>
      <c r="G56" s="20" t="s">
        <v>98</v>
      </c>
      <c r="H56" s="9">
        <v>0</v>
      </c>
      <c r="I56" s="50">
        <v>0</v>
      </c>
      <c r="J56" s="50">
        <v>0</v>
      </c>
      <c r="K56" s="50">
        <v>0</v>
      </c>
      <c r="L56" s="50">
        <v>0</v>
      </c>
      <c r="M56" s="50">
        <v>0</v>
      </c>
      <c r="N56" s="63">
        <v>0</v>
      </c>
      <c r="O56" s="47">
        <v>0</v>
      </c>
      <c r="P56" s="47">
        <v>0</v>
      </c>
      <c r="Q56" s="9"/>
      <c r="R56" s="50"/>
      <c r="S56" s="50"/>
      <c r="T56" s="50"/>
      <c r="U56" s="50"/>
      <c r="V56" s="50"/>
      <c r="W56" s="50"/>
      <c r="X56" s="9">
        <f t="shared" si="266"/>
        <v>0</v>
      </c>
      <c r="Y56" s="9"/>
      <c r="Z56" s="9"/>
      <c r="AA56" s="9"/>
      <c r="AB56" s="9">
        <f t="shared" si="267"/>
        <v>0</v>
      </c>
      <c r="AC56" s="9">
        <f t="shared" si="268"/>
        <v>0</v>
      </c>
      <c r="AD56" s="9">
        <f t="shared" si="269"/>
        <v>0</v>
      </c>
      <c r="AE56" s="9">
        <f t="shared" si="270"/>
        <v>0</v>
      </c>
      <c r="AF56" s="50"/>
      <c r="AG56" s="50"/>
      <c r="AH56" s="50"/>
      <c r="AI56" s="9">
        <f t="shared" si="271"/>
        <v>0</v>
      </c>
      <c r="AJ56" s="47"/>
      <c r="AK56" s="47"/>
      <c r="AL56" s="47"/>
      <c r="AM56" s="47"/>
      <c r="AN56" s="47"/>
      <c r="AO56" s="47"/>
      <c r="AP56" s="47"/>
      <c r="AQ56" s="47"/>
      <c r="AR56" s="47"/>
      <c r="AS56" s="47">
        <f t="shared" si="272"/>
        <v>0</v>
      </c>
      <c r="AT56" s="47">
        <f t="shared" si="273"/>
        <v>0</v>
      </c>
      <c r="AU56" s="47">
        <f t="shared" si="274"/>
        <v>0</v>
      </c>
      <c r="AV56" s="9">
        <f t="shared" si="275"/>
        <v>0</v>
      </c>
      <c r="AW56" s="9">
        <f t="shared" si="276"/>
        <v>0</v>
      </c>
      <c r="AX56" s="9">
        <f t="shared" si="277"/>
        <v>0</v>
      </c>
      <c r="AY56" s="9">
        <f t="shared" si="278"/>
        <v>0</v>
      </c>
      <c r="AZ56" s="9">
        <f t="shared" si="279"/>
        <v>0</v>
      </c>
      <c r="BA56" s="9">
        <f t="shared" si="280"/>
        <v>0</v>
      </c>
      <c r="BB56" s="47">
        <f t="shared" si="281"/>
        <v>0</v>
      </c>
      <c r="BC56" s="47">
        <f t="shared" si="282"/>
        <v>0</v>
      </c>
      <c r="BD56" s="47">
        <f t="shared" si="283"/>
        <v>0</v>
      </c>
    </row>
    <row r="57" spans="1:56" x14ac:dyDescent="0.25">
      <c r="A57" s="5">
        <v>1418</v>
      </c>
      <c r="B57" s="2">
        <v>600010040</v>
      </c>
      <c r="C57" s="7">
        <v>48283142</v>
      </c>
      <c r="D57" s="8" t="s">
        <v>33</v>
      </c>
      <c r="E57" s="2">
        <v>3141</v>
      </c>
      <c r="F57" s="2" t="s">
        <v>20</v>
      </c>
      <c r="G57" s="7" t="s">
        <v>98</v>
      </c>
      <c r="H57" s="9">
        <v>4536794</v>
      </c>
      <c r="I57" s="9">
        <v>3313704</v>
      </c>
      <c r="J57" s="9">
        <v>0</v>
      </c>
      <c r="K57" s="9">
        <v>1120032</v>
      </c>
      <c r="L57" s="9">
        <v>66274</v>
      </c>
      <c r="M57" s="9">
        <v>36784</v>
      </c>
      <c r="N57" s="63">
        <v>10.44</v>
      </c>
      <c r="O57" s="47">
        <v>0</v>
      </c>
      <c r="P57" s="47">
        <v>10.44</v>
      </c>
      <c r="Q57" s="9"/>
      <c r="R57" s="50"/>
      <c r="S57" s="50"/>
      <c r="T57" s="50"/>
      <c r="U57" s="50"/>
      <c r="V57" s="50"/>
      <c r="W57" s="50"/>
      <c r="X57" s="9">
        <f t="shared" si="266"/>
        <v>0</v>
      </c>
      <c r="Y57" s="9"/>
      <c r="Z57" s="9"/>
      <c r="AA57" s="9"/>
      <c r="AB57" s="9">
        <f t="shared" si="267"/>
        <v>0</v>
      </c>
      <c r="AC57" s="9">
        <f t="shared" si="268"/>
        <v>0</v>
      </c>
      <c r="AD57" s="9">
        <f t="shared" si="269"/>
        <v>0</v>
      </c>
      <c r="AE57" s="9">
        <f t="shared" si="270"/>
        <v>0</v>
      </c>
      <c r="AF57" s="50"/>
      <c r="AG57" s="50"/>
      <c r="AH57" s="50"/>
      <c r="AI57" s="9">
        <f t="shared" si="271"/>
        <v>0</v>
      </c>
      <c r="AJ57" s="47"/>
      <c r="AK57" s="47"/>
      <c r="AL57" s="47"/>
      <c r="AM57" s="47"/>
      <c r="AN57" s="47"/>
      <c r="AO57" s="47"/>
      <c r="AP57" s="47"/>
      <c r="AQ57" s="47"/>
      <c r="AR57" s="47"/>
      <c r="AS57" s="47">
        <f t="shared" si="272"/>
        <v>0</v>
      </c>
      <c r="AT57" s="47">
        <f t="shared" si="273"/>
        <v>0</v>
      </c>
      <c r="AU57" s="47">
        <f t="shared" si="274"/>
        <v>0</v>
      </c>
      <c r="AV57" s="9">
        <f t="shared" si="275"/>
        <v>4536794</v>
      </c>
      <c r="AW57" s="9">
        <f t="shared" si="276"/>
        <v>3313704</v>
      </c>
      <c r="AX57" s="9">
        <f t="shared" si="277"/>
        <v>0</v>
      </c>
      <c r="AY57" s="9">
        <f t="shared" si="278"/>
        <v>1120032</v>
      </c>
      <c r="AZ57" s="9">
        <f t="shared" si="279"/>
        <v>66274</v>
      </c>
      <c r="BA57" s="9">
        <f t="shared" si="280"/>
        <v>36784</v>
      </c>
      <c r="BB57" s="47">
        <f t="shared" si="281"/>
        <v>10.44</v>
      </c>
      <c r="BC57" s="47">
        <f t="shared" si="282"/>
        <v>0</v>
      </c>
      <c r="BD57" s="47">
        <f t="shared" si="283"/>
        <v>10.44</v>
      </c>
    </row>
    <row r="58" spans="1:56" x14ac:dyDescent="0.25">
      <c r="A58" s="5">
        <v>1418</v>
      </c>
      <c r="B58" s="2">
        <v>600010040</v>
      </c>
      <c r="C58" s="7">
        <v>48283142</v>
      </c>
      <c r="D58" s="8" t="s">
        <v>33</v>
      </c>
      <c r="E58" s="2">
        <v>3147</v>
      </c>
      <c r="F58" s="2" t="s">
        <v>27</v>
      </c>
      <c r="G58" s="7" t="s">
        <v>98</v>
      </c>
      <c r="H58" s="9">
        <v>4705546</v>
      </c>
      <c r="I58" s="9">
        <v>3442035</v>
      </c>
      <c r="J58" s="9">
        <v>0</v>
      </c>
      <c r="K58" s="9">
        <v>1163408</v>
      </c>
      <c r="L58" s="9">
        <v>68841</v>
      </c>
      <c r="M58" s="9">
        <v>31262</v>
      </c>
      <c r="N58" s="63">
        <v>7.93</v>
      </c>
      <c r="O58" s="47">
        <v>5.29</v>
      </c>
      <c r="P58" s="47">
        <v>2.64</v>
      </c>
      <c r="Q58" s="9"/>
      <c r="R58" s="50"/>
      <c r="S58" s="50"/>
      <c r="T58" s="50"/>
      <c r="U58" s="50"/>
      <c r="V58" s="50"/>
      <c r="W58" s="50"/>
      <c r="X58" s="9">
        <f t="shared" si="266"/>
        <v>0</v>
      </c>
      <c r="Y58" s="9"/>
      <c r="Z58" s="9"/>
      <c r="AA58" s="9"/>
      <c r="AB58" s="9">
        <f t="shared" si="267"/>
        <v>0</v>
      </c>
      <c r="AC58" s="9">
        <f t="shared" si="268"/>
        <v>0</v>
      </c>
      <c r="AD58" s="9">
        <f t="shared" si="269"/>
        <v>0</v>
      </c>
      <c r="AE58" s="9">
        <f t="shared" si="270"/>
        <v>0</v>
      </c>
      <c r="AF58" s="50"/>
      <c r="AG58" s="50"/>
      <c r="AH58" s="50"/>
      <c r="AI58" s="9">
        <f t="shared" si="271"/>
        <v>0</v>
      </c>
      <c r="AJ58" s="47"/>
      <c r="AK58" s="47"/>
      <c r="AL58" s="47"/>
      <c r="AM58" s="47"/>
      <c r="AN58" s="47"/>
      <c r="AO58" s="47"/>
      <c r="AP58" s="47"/>
      <c r="AQ58" s="47"/>
      <c r="AR58" s="47"/>
      <c r="AS58" s="47">
        <f t="shared" si="272"/>
        <v>0</v>
      </c>
      <c r="AT58" s="47">
        <f t="shared" si="273"/>
        <v>0</v>
      </c>
      <c r="AU58" s="47">
        <f t="shared" si="274"/>
        <v>0</v>
      </c>
      <c r="AV58" s="9">
        <f t="shared" si="275"/>
        <v>4705546</v>
      </c>
      <c r="AW58" s="9">
        <f t="shared" si="276"/>
        <v>3442035</v>
      </c>
      <c r="AX58" s="9">
        <f t="shared" si="277"/>
        <v>0</v>
      </c>
      <c r="AY58" s="9">
        <f t="shared" si="278"/>
        <v>1163408</v>
      </c>
      <c r="AZ58" s="9">
        <f t="shared" si="279"/>
        <v>68841</v>
      </c>
      <c r="BA58" s="9">
        <f t="shared" si="280"/>
        <v>31262</v>
      </c>
      <c r="BB58" s="47">
        <f t="shared" si="281"/>
        <v>7.93</v>
      </c>
      <c r="BC58" s="47">
        <f t="shared" si="282"/>
        <v>5.29</v>
      </c>
      <c r="BD58" s="47">
        <f t="shared" si="283"/>
        <v>2.64</v>
      </c>
    </row>
    <row r="59" spans="1:56" x14ac:dyDescent="0.25">
      <c r="A59" s="30"/>
      <c r="B59" s="31"/>
      <c r="C59" s="32"/>
      <c r="D59" s="33" t="s">
        <v>164</v>
      </c>
      <c r="E59" s="31"/>
      <c r="F59" s="31"/>
      <c r="G59" s="32"/>
      <c r="H59" s="34">
        <v>44140257</v>
      </c>
      <c r="I59" s="34">
        <v>32239330</v>
      </c>
      <c r="J59" s="34">
        <v>0</v>
      </c>
      <c r="K59" s="34">
        <v>10896894</v>
      </c>
      <c r="L59" s="34">
        <v>644787</v>
      </c>
      <c r="M59" s="34">
        <v>359246</v>
      </c>
      <c r="N59" s="64">
        <v>60.26</v>
      </c>
      <c r="O59" s="64">
        <v>36.39</v>
      </c>
      <c r="P59" s="64">
        <v>23.869999999999997</v>
      </c>
      <c r="Q59" s="51">
        <f t="shared" ref="Q59:BD59" si="284">SUM(Q55:Q58)</f>
        <v>0</v>
      </c>
      <c r="R59" s="51">
        <f t="shared" si="284"/>
        <v>0</v>
      </c>
      <c r="S59" s="51">
        <f t="shared" si="284"/>
        <v>0</v>
      </c>
      <c r="T59" s="51">
        <f t="shared" si="284"/>
        <v>0</v>
      </c>
      <c r="U59" s="51">
        <f t="shared" si="284"/>
        <v>0</v>
      </c>
      <c r="V59" s="51">
        <f t="shared" si="284"/>
        <v>0</v>
      </c>
      <c r="W59" s="51">
        <f t="shared" si="284"/>
        <v>0</v>
      </c>
      <c r="X59" s="51">
        <f t="shared" si="284"/>
        <v>0</v>
      </c>
      <c r="Y59" s="51">
        <f t="shared" si="284"/>
        <v>0</v>
      </c>
      <c r="Z59" s="51">
        <f t="shared" si="284"/>
        <v>0</v>
      </c>
      <c r="AA59" s="51">
        <f t="shared" si="284"/>
        <v>0</v>
      </c>
      <c r="AB59" s="51">
        <f t="shared" si="284"/>
        <v>0</v>
      </c>
      <c r="AC59" s="51">
        <f t="shared" si="284"/>
        <v>0</v>
      </c>
      <c r="AD59" s="51">
        <f t="shared" si="284"/>
        <v>0</v>
      </c>
      <c r="AE59" s="51">
        <f t="shared" si="284"/>
        <v>0</v>
      </c>
      <c r="AF59" s="51">
        <f t="shared" si="284"/>
        <v>0</v>
      </c>
      <c r="AG59" s="51">
        <f t="shared" si="284"/>
        <v>0</v>
      </c>
      <c r="AH59" s="51">
        <f t="shared" si="284"/>
        <v>0</v>
      </c>
      <c r="AI59" s="51">
        <f t="shared" si="284"/>
        <v>0</v>
      </c>
      <c r="AJ59" s="58">
        <f t="shared" si="284"/>
        <v>0</v>
      </c>
      <c r="AK59" s="58">
        <f t="shared" si="284"/>
        <v>0</v>
      </c>
      <c r="AL59" s="48">
        <f t="shared" si="284"/>
        <v>0</v>
      </c>
      <c r="AM59" s="48">
        <f t="shared" si="284"/>
        <v>0</v>
      </c>
      <c r="AN59" s="48">
        <f t="shared" si="284"/>
        <v>0</v>
      </c>
      <c r="AO59" s="48">
        <f t="shared" si="284"/>
        <v>0</v>
      </c>
      <c r="AP59" s="48">
        <f t="shared" si="284"/>
        <v>0</v>
      </c>
      <c r="AQ59" s="48">
        <f t="shared" si="284"/>
        <v>0</v>
      </c>
      <c r="AR59" s="48">
        <f t="shared" si="284"/>
        <v>0</v>
      </c>
      <c r="AS59" s="48">
        <f t="shared" si="284"/>
        <v>0</v>
      </c>
      <c r="AT59" s="48">
        <f t="shared" si="284"/>
        <v>0</v>
      </c>
      <c r="AU59" s="48">
        <f t="shared" si="284"/>
        <v>0</v>
      </c>
      <c r="AV59" s="34">
        <f t="shared" si="284"/>
        <v>44140257</v>
      </c>
      <c r="AW59" s="34">
        <f t="shared" si="284"/>
        <v>32239330</v>
      </c>
      <c r="AX59" s="34">
        <f t="shared" si="284"/>
        <v>0</v>
      </c>
      <c r="AY59" s="34">
        <f t="shared" si="284"/>
        <v>10896894</v>
      </c>
      <c r="AZ59" s="34">
        <f t="shared" si="284"/>
        <v>644787</v>
      </c>
      <c r="BA59" s="34">
        <f t="shared" si="284"/>
        <v>359246</v>
      </c>
      <c r="BB59" s="48">
        <f t="shared" si="284"/>
        <v>60.26</v>
      </c>
      <c r="BC59" s="48">
        <f t="shared" si="284"/>
        <v>36.39</v>
      </c>
      <c r="BD59" s="48">
        <f t="shared" si="284"/>
        <v>23.869999999999997</v>
      </c>
    </row>
    <row r="60" spans="1:56" x14ac:dyDescent="0.25">
      <c r="A60" s="26">
        <v>1420</v>
      </c>
      <c r="B60" s="6">
        <v>600010562</v>
      </c>
      <c r="C60" s="27">
        <v>46747982</v>
      </c>
      <c r="D60" s="28" t="s">
        <v>34</v>
      </c>
      <c r="E60" s="6">
        <v>3122</v>
      </c>
      <c r="F60" s="6" t="s">
        <v>18</v>
      </c>
      <c r="G60" s="6" t="s">
        <v>19</v>
      </c>
      <c r="H60" s="29">
        <v>33568845</v>
      </c>
      <c r="I60" s="29">
        <v>23986545</v>
      </c>
      <c r="J60" s="29">
        <v>530880</v>
      </c>
      <c r="K60" s="29">
        <v>8286889</v>
      </c>
      <c r="L60" s="29">
        <v>479731</v>
      </c>
      <c r="M60" s="29">
        <v>284800</v>
      </c>
      <c r="N60" s="63">
        <v>42.17</v>
      </c>
      <c r="O60" s="47">
        <v>30.81</v>
      </c>
      <c r="P60" s="47">
        <v>11.360000000000001</v>
      </c>
      <c r="Q60" s="9"/>
      <c r="R60" s="29"/>
      <c r="S60" s="29"/>
      <c r="T60" s="29"/>
      <c r="U60" s="29"/>
      <c r="V60" s="29"/>
      <c r="W60" s="29"/>
      <c r="X60" s="9">
        <f t="shared" ref="X60:X61" si="285">SUBTOTAL(9,Q60:W60)</f>
        <v>0</v>
      </c>
      <c r="Y60" s="9"/>
      <c r="Z60" s="9"/>
      <c r="AA60" s="9"/>
      <c r="AB60" s="9">
        <f t="shared" ref="AB60:AB61" si="286">SUBTOTAL(9,Y60:AA60)</f>
        <v>0</v>
      </c>
      <c r="AC60" s="9">
        <f t="shared" ref="AC60:AC61" si="287">X60+AB60</f>
        <v>0</v>
      </c>
      <c r="AD60" s="9">
        <f t="shared" ref="AD60:AD61" si="288">ROUND((X60+Y60+Z60)*33.8%,0)</f>
        <v>0</v>
      </c>
      <c r="AE60" s="9">
        <f t="shared" ref="AE60:AE61" si="289">ROUND(X60*2%,0)</f>
        <v>0</v>
      </c>
      <c r="AF60" s="29"/>
      <c r="AG60" s="29"/>
      <c r="AH60" s="29"/>
      <c r="AI60" s="9">
        <f t="shared" ref="AI60:AI61" si="290">AF60+AG60+AH60</f>
        <v>0</v>
      </c>
      <c r="AJ60" s="47"/>
      <c r="AK60" s="47"/>
      <c r="AL60" s="47"/>
      <c r="AM60" s="47"/>
      <c r="AN60" s="47"/>
      <c r="AO60" s="47"/>
      <c r="AP60" s="47"/>
      <c r="AQ60" s="47"/>
      <c r="AR60" s="47"/>
      <c r="AS60" s="47">
        <f t="shared" ref="AS60:AS61" si="291">AJ60+AL60+AM60+AP60+AR60+AN60</f>
        <v>0</v>
      </c>
      <c r="AT60" s="47">
        <f t="shared" ref="AT60:AT61" si="292">AK60+AQ60+AO60</f>
        <v>0</v>
      </c>
      <c r="AU60" s="47">
        <f t="shared" ref="AU60:AU61" si="293">AS60+AT60</f>
        <v>0</v>
      </c>
      <c r="AV60" s="9">
        <f t="shared" ref="AV60:AV61" si="294">AW60+AX60+AY60+AZ60+BA60</f>
        <v>33568845</v>
      </c>
      <c r="AW60" s="9">
        <f t="shared" ref="AW60:AW61" si="295">I60+X60</f>
        <v>23986545</v>
      </c>
      <c r="AX60" s="9">
        <f t="shared" ref="AX60:AX61" si="296">J60+AB60</f>
        <v>530880</v>
      </c>
      <c r="AY60" s="9">
        <f t="shared" ref="AY60:AY61" si="297">K60+AD60</f>
        <v>8286889</v>
      </c>
      <c r="AZ60" s="9">
        <f t="shared" ref="AZ60:AZ61" si="298">L60+AE60</f>
        <v>479731</v>
      </c>
      <c r="BA60" s="9">
        <f t="shared" ref="BA60:BA61" si="299">M60+AI60</f>
        <v>284800</v>
      </c>
      <c r="BB60" s="47">
        <f t="shared" ref="BB60:BB61" si="300">BC60+BD60</f>
        <v>42.17</v>
      </c>
      <c r="BC60" s="47">
        <f t="shared" ref="BC60:BC61" si="301">O60+AS60</f>
        <v>30.81</v>
      </c>
      <c r="BD60" s="47">
        <f t="shared" ref="BD60:BD61" si="302">P60+AT60</f>
        <v>11.360000000000001</v>
      </c>
    </row>
    <row r="61" spans="1:56" x14ac:dyDescent="0.25">
      <c r="A61" s="5">
        <v>1420</v>
      </c>
      <c r="B61" s="2">
        <v>600010562</v>
      </c>
      <c r="C61" s="7">
        <v>46747982</v>
      </c>
      <c r="D61" s="8" t="s">
        <v>34</v>
      </c>
      <c r="E61" s="20">
        <v>3122</v>
      </c>
      <c r="F61" s="20" t="s">
        <v>112</v>
      </c>
      <c r="G61" s="20" t="s">
        <v>98</v>
      </c>
      <c r="H61" s="9">
        <v>0</v>
      </c>
      <c r="I61" s="50">
        <v>0</v>
      </c>
      <c r="J61" s="50">
        <v>0</v>
      </c>
      <c r="K61" s="50">
        <v>0</v>
      </c>
      <c r="L61" s="50">
        <v>0</v>
      </c>
      <c r="M61" s="50">
        <v>0</v>
      </c>
      <c r="N61" s="63">
        <v>0</v>
      </c>
      <c r="O61" s="47">
        <v>0</v>
      </c>
      <c r="P61" s="47">
        <v>0</v>
      </c>
      <c r="Q61" s="9"/>
      <c r="R61" s="50"/>
      <c r="S61" s="50"/>
      <c r="T61" s="50"/>
      <c r="U61" s="50"/>
      <c r="V61" s="50"/>
      <c r="W61" s="50"/>
      <c r="X61" s="9">
        <f t="shared" si="285"/>
        <v>0</v>
      </c>
      <c r="Y61" s="9"/>
      <c r="Z61" s="9"/>
      <c r="AA61" s="9"/>
      <c r="AB61" s="9">
        <f t="shared" si="286"/>
        <v>0</v>
      </c>
      <c r="AC61" s="9">
        <f t="shared" si="287"/>
        <v>0</v>
      </c>
      <c r="AD61" s="9">
        <f t="shared" si="288"/>
        <v>0</v>
      </c>
      <c r="AE61" s="9">
        <f t="shared" si="289"/>
        <v>0</v>
      </c>
      <c r="AF61" s="50"/>
      <c r="AG61" s="50"/>
      <c r="AH61" s="50"/>
      <c r="AI61" s="9">
        <f t="shared" si="290"/>
        <v>0</v>
      </c>
      <c r="AJ61" s="47"/>
      <c r="AK61" s="47"/>
      <c r="AL61" s="47"/>
      <c r="AM61" s="47"/>
      <c r="AN61" s="47"/>
      <c r="AO61" s="47"/>
      <c r="AP61" s="47"/>
      <c r="AQ61" s="47"/>
      <c r="AR61" s="47"/>
      <c r="AS61" s="47">
        <f t="shared" si="291"/>
        <v>0</v>
      </c>
      <c r="AT61" s="47">
        <f t="shared" si="292"/>
        <v>0</v>
      </c>
      <c r="AU61" s="47">
        <f t="shared" si="293"/>
        <v>0</v>
      </c>
      <c r="AV61" s="9">
        <f t="shared" si="294"/>
        <v>0</v>
      </c>
      <c r="AW61" s="9">
        <f t="shared" si="295"/>
        <v>0</v>
      </c>
      <c r="AX61" s="9">
        <f t="shared" si="296"/>
        <v>0</v>
      </c>
      <c r="AY61" s="9">
        <f t="shared" si="297"/>
        <v>0</v>
      </c>
      <c r="AZ61" s="9">
        <f t="shared" si="298"/>
        <v>0</v>
      </c>
      <c r="BA61" s="9">
        <f t="shared" si="299"/>
        <v>0</v>
      </c>
      <c r="BB61" s="47">
        <f t="shared" si="300"/>
        <v>0</v>
      </c>
      <c r="BC61" s="47">
        <f t="shared" si="301"/>
        <v>0</v>
      </c>
      <c r="BD61" s="47">
        <f t="shared" si="302"/>
        <v>0</v>
      </c>
    </row>
    <row r="62" spans="1:56" x14ac:dyDescent="0.25">
      <c r="A62" s="30"/>
      <c r="B62" s="31"/>
      <c r="C62" s="32"/>
      <c r="D62" s="33" t="s">
        <v>165</v>
      </c>
      <c r="E62" s="35"/>
      <c r="F62" s="35"/>
      <c r="G62" s="35"/>
      <c r="H62" s="34">
        <v>33568845</v>
      </c>
      <c r="I62" s="51">
        <v>23986545</v>
      </c>
      <c r="J62" s="51">
        <v>530880</v>
      </c>
      <c r="K62" s="51">
        <v>8286889</v>
      </c>
      <c r="L62" s="51">
        <v>479731</v>
      </c>
      <c r="M62" s="51">
        <v>284800</v>
      </c>
      <c r="N62" s="65">
        <v>42.17</v>
      </c>
      <c r="O62" s="65">
        <v>30.81</v>
      </c>
      <c r="P62" s="65">
        <v>11.360000000000001</v>
      </c>
      <c r="Q62" s="51">
        <f t="shared" ref="Q62:BD62" si="303">SUM(Q60:Q61)</f>
        <v>0</v>
      </c>
      <c r="R62" s="51">
        <f t="shared" si="303"/>
        <v>0</v>
      </c>
      <c r="S62" s="51">
        <f t="shared" si="303"/>
        <v>0</v>
      </c>
      <c r="T62" s="51">
        <f t="shared" si="303"/>
        <v>0</v>
      </c>
      <c r="U62" s="51">
        <f t="shared" si="303"/>
        <v>0</v>
      </c>
      <c r="V62" s="51">
        <f t="shared" si="303"/>
        <v>0</v>
      </c>
      <c r="W62" s="51">
        <f t="shared" si="303"/>
        <v>0</v>
      </c>
      <c r="X62" s="51">
        <f t="shared" si="303"/>
        <v>0</v>
      </c>
      <c r="Y62" s="51">
        <f t="shared" si="303"/>
        <v>0</v>
      </c>
      <c r="Z62" s="51">
        <f t="shared" si="303"/>
        <v>0</v>
      </c>
      <c r="AA62" s="51">
        <f t="shared" si="303"/>
        <v>0</v>
      </c>
      <c r="AB62" s="51">
        <f t="shared" si="303"/>
        <v>0</v>
      </c>
      <c r="AC62" s="51">
        <f t="shared" si="303"/>
        <v>0</v>
      </c>
      <c r="AD62" s="51">
        <f t="shared" si="303"/>
        <v>0</v>
      </c>
      <c r="AE62" s="51">
        <f t="shared" si="303"/>
        <v>0</v>
      </c>
      <c r="AF62" s="51">
        <f t="shared" si="303"/>
        <v>0</v>
      </c>
      <c r="AG62" s="51">
        <f t="shared" si="303"/>
        <v>0</v>
      </c>
      <c r="AH62" s="51">
        <f t="shared" si="303"/>
        <v>0</v>
      </c>
      <c r="AI62" s="51">
        <f t="shared" si="303"/>
        <v>0</v>
      </c>
      <c r="AJ62" s="58">
        <f t="shared" si="303"/>
        <v>0</v>
      </c>
      <c r="AK62" s="58">
        <f t="shared" si="303"/>
        <v>0</v>
      </c>
      <c r="AL62" s="48">
        <f t="shared" si="303"/>
        <v>0</v>
      </c>
      <c r="AM62" s="48">
        <f t="shared" si="303"/>
        <v>0</v>
      </c>
      <c r="AN62" s="48">
        <f t="shared" si="303"/>
        <v>0</v>
      </c>
      <c r="AO62" s="48">
        <f t="shared" si="303"/>
        <v>0</v>
      </c>
      <c r="AP62" s="48">
        <f t="shared" si="303"/>
        <v>0</v>
      </c>
      <c r="AQ62" s="48">
        <f t="shared" si="303"/>
        <v>0</v>
      </c>
      <c r="AR62" s="48">
        <f t="shared" si="303"/>
        <v>0</v>
      </c>
      <c r="AS62" s="48">
        <f t="shared" si="303"/>
        <v>0</v>
      </c>
      <c r="AT62" s="48">
        <f t="shared" si="303"/>
        <v>0</v>
      </c>
      <c r="AU62" s="48">
        <f t="shared" si="303"/>
        <v>0</v>
      </c>
      <c r="AV62" s="34">
        <f t="shared" si="303"/>
        <v>33568845</v>
      </c>
      <c r="AW62" s="34">
        <f t="shared" si="303"/>
        <v>23986545</v>
      </c>
      <c r="AX62" s="34">
        <f t="shared" si="303"/>
        <v>530880</v>
      </c>
      <c r="AY62" s="34">
        <f t="shared" si="303"/>
        <v>8286889</v>
      </c>
      <c r="AZ62" s="34">
        <f t="shared" si="303"/>
        <v>479731</v>
      </c>
      <c r="BA62" s="34">
        <f t="shared" si="303"/>
        <v>284800</v>
      </c>
      <c r="BB62" s="48">
        <f t="shared" si="303"/>
        <v>42.17</v>
      </c>
      <c r="BC62" s="48">
        <f t="shared" si="303"/>
        <v>30.81</v>
      </c>
      <c r="BD62" s="48">
        <f t="shared" si="303"/>
        <v>11.360000000000001</v>
      </c>
    </row>
    <row r="63" spans="1:56" x14ac:dyDescent="0.25">
      <c r="A63" s="26">
        <v>1421</v>
      </c>
      <c r="B63" s="6">
        <v>600020398</v>
      </c>
      <c r="C63" s="27">
        <v>46747991</v>
      </c>
      <c r="D63" s="28" t="s">
        <v>35</v>
      </c>
      <c r="E63" s="6">
        <v>3122</v>
      </c>
      <c r="F63" s="6" t="s">
        <v>18</v>
      </c>
      <c r="G63" s="6" t="s">
        <v>19</v>
      </c>
      <c r="H63" s="29">
        <v>67760298</v>
      </c>
      <c r="I63" s="29">
        <v>48771347</v>
      </c>
      <c r="J63" s="29">
        <v>664880</v>
      </c>
      <c r="K63" s="29">
        <v>16709444</v>
      </c>
      <c r="L63" s="29">
        <v>975427</v>
      </c>
      <c r="M63" s="29">
        <v>639200</v>
      </c>
      <c r="N63" s="63">
        <v>79.319999999999993</v>
      </c>
      <c r="O63" s="47">
        <v>60.47</v>
      </c>
      <c r="P63" s="47">
        <v>18.850000000000001</v>
      </c>
      <c r="Q63" s="9"/>
      <c r="R63" s="29"/>
      <c r="S63" s="29"/>
      <c r="T63" s="29"/>
      <c r="U63" s="29"/>
      <c r="V63" s="29"/>
      <c r="W63" s="29"/>
      <c r="X63" s="9">
        <f t="shared" ref="X63:X65" si="304">SUBTOTAL(9,Q63:W63)</f>
        <v>0</v>
      </c>
      <c r="Y63" s="9"/>
      <c r="Z63" s="9"/>
      <c r="AA63" s="9"/>
      <c r="AB63" s="9">
        <f t="shared" ref="AB63:AB65" si="305">SUBTOTAL(9,Y63:AA63)</f>
        <v>0</v>
      </c>
      <c r="AC63" s="9">
        <f t="shared" ref="AC63:AC65" si="306">X63+AB63</f>
        <v>0</v>
      </c>
      <c r="AD63" s="9">
        <f t="shared" ref="AD63:AD65" si="307">ROUND((X63+Y63+Z63)*33.8%,0)</f>
        <v>0</v>
      </c>
      <c r="AE63" s="9">
        <f t="shared" ref="AE63:AE65" si="308">ROUND(X63*2%,0)</f>
        <v>0</v>
      </c>
      <c r="AF63" s="29"/>
      <c r="AG63" s="29"/>
      <c r="AH63" s="29"/>
      <c r="AI63" s="9">
        <f t="shared" ref="AI63:AI65" si="309">AF63+AG63+AH63</f>
        <v>0</v>
      </c>
      <c r="AJ63" s="47"/>
      <c r="AK63" s="47"/>
      <c r="AL63" s="47"/>
      <c r="AM63" s="47"/>
      <c r="AN63" s="47"/>
      <c r="AO63" s="47"/>
      <c r="AP63" s="47"/>
      <c r="AQ63" s="47"/>
      <c r="AR63" s="47"/>
      <c r="AS63" s="47">
        <f t="shared" ref="AS63:AS65" si="310">AJ63+AL63+AM63+AP63+AR63+AN63</f>
        <v>0</v>
      </c>
      <c r="AT63" s="47">
        <f t="shared" ref="AT63:AT65" si="311">AK63+AQ63+AO63</f>
        <v>0</v>
      </c>
      <c r="AU63" s="47">
        <f t="shared" ref="AU63:AU65" si="312">AS63+AT63</f>
        <v>0</v>
      </c>
      <c r="AV63" s="9">
        <f t="shared" ref="AV63:AV65" si="313">AW63+AX63+AY63+AZ63+BA63</f>
        <v>67760298</v>
      </c>
      <c r="AW63" s="9">
        <f t="shared" ref="AW63:AW65" si="314">I63+X63</f>
        <v>48771347</v>
      </c>
      <c r="AX63" s="9">
        <f t="shared" ref="AX63:AX65" si="315">J63+AB63</f>
        <v>664880</v>
      </c>
      <c r="AY63" s="9">
        <f t="shared" ref="AY63:AY65" si="316">K63+AD63</f>
        <v>16709444</v>
      </c>
      <c r="AZ63" s="9">
        <f t="shared" ref="AZ63:AZ65" si="317">L63+AE63</f>
        <v>975427</v>
      </c>
      <c r="BA63" s="9">
        <f t="shared" ref="BA63:BA65" si="318">M63+AI63</f>
        <v>639200</v>
      </c>
      <c r="BB63" s="47">
        <f t="shared" ref="BB63:BB65" si="319">BC63+BD63</f>
        <v>79.319999999999993</v>
      </c>
      <c r="BC63" s="47">
        <f t="shared" ref="BC63:BC65" si="320">O63+AS63</f>
        <v>60.47</v>
      </c>
      <c r="BD63" s="47">
        <f t="shared" ref="BD63:BD65" si="321">P63+AT63</f>
        <v>18.850000000000001</v>
      </c>
    </row>
    <row r="64" spans="1:56" x14ac:dyDescent="0.25">
      <c r="A64" s="5">
        <v>1421</v>
      </c>
      <c r="B64" s="2">
        <v>600020398</v>
      </c>
      <c r="C64" s="7">
        <v>46747991</v>
      </c>
      <c r="D64" s="8" t="s">
        <v>35</v>
      </c>
      <c r="E64" s="20">
        <v>3122</v>
      </c>
      <c r="F64" s="20" t="s">
        <v>112</v>
      </c>
      <c r="G64" s="20" t="s">
        <v>98</v>
      </c>
      <c r="H64" s="9">
        <v>94257</v>
      </c>
      <c r="I64" s="50">
        <v>69409</v>
      </c>
      <c r="J64" s="50">
        <v>0</v>
      </c>
      <c r="K64" s="50">
        <v>23460</v>
      </c>
      <c r="L64" s="50">
        <v>1388</v>
      </c>
      <c r="M64" s="50">
        <v>0</v>
      </c>
      <c r="N64" s="63">
        <v>0.15</v>
      </c>
      <c r="O64" s="47">
        <v>0.15</v>
      </c>
      <c r="P64" s="47">
        <v>0</v>
      </c>
      <c r="Q64" s="9"/>
      <c r="R64" s="50"/>
      <c r="S64" s="50"/>
      <c r="T64" s="50"/>
      <c r="U64" s="50"/>
      <c r="V64" s="50"/>
      <c r="W64" s="50"/>
      <c r="X64" s="9">
        <f t="shared" si="304"/>
        <v>0</v>
      </c>
      <c r="Y64" s="9"/>
      <c r="Z64" s="9"/>
      <c r="AA64" s="9"/>
      <c r="AB64" s="9">
        <f t="shared" si="305"/>
        <v>0</v>
      </c>
      <c r="AC64" s="9">
        <f t="shared" si="306"/>
        <v>0</v>
      </c>
      <c r="AD64" s="9">
        <f t="shared" si="307"/>
        <v>0</v>
      </c>
      <c r="AE64" s="9">
        <f t="shared" si="308"/>
        <v>0</v>
      </c>
      <c r="AF64" s="50"/>
      <c r="AG64" s="50"/>
      <c r="AH64" s="50"/>
      <c r="AI64" s="9">
        <f t="shared" si="309"/>
        <v>0</v>
      </c>
      <c r="AJ64" s="47"/>
      <c r="AK64" s="47"/>
      <c r="AL64" s="47"/>
      <c r="AM64" s="47"/>
      <c r="AN64" s="47"/>
      <c r="AO64" s="47"/>
      <c r="AP64" s="47"/>
      <c r="AQ64" s="47"/>
      <c r="AR64" s="47"/>
      <c r="AS64" s="47">
        <f t="shared" si="310"/>
        <v>0</v>
      </c>
      <c r="AT64" s="47">
        <f t="shared" si="311"/>
        <v>0</v>
      </c>
      <c r="AU64" s="47">
        <f t="shared" si="312"/>
        <v>0</v>
      </c>
      <c r="AV64" s="9">
        <f t="shared" si="313"/>
        <v>94257</v>
      </c>
      <c r="AW64" s="9">
        <f t="shared" si="314"/>
        <v>69409</v>
      </c>
      <c r="AX64" s="9">
        <f t="shared" si="315"/>
        <v>0</v>
      </c>
      <c r="AY64" s="9">
        <f t="shared" si="316"/>
        <v>23460</v>
      </c>
      <c r="AZ64" s="9">
        <f t="shared" si="317"/>
        <v>1388</v>
      </c>
      <c r="BA64" s="9">
        <f t="shared" si="318"/>
        <v>0</v>
      </c>
      <c r="BB64" s="47">
        <f t="shared" si="319"/>
        <v>0.15</v>
      </c>
      <c r="BC64" s="47">
        <f t="shared" si="320"/>
        <v>0.15</v>
      </c>
      <c r="BD64" s="47">
        <f t="shared" si="321"/>
        <v>0</v>
      </c>
    </row>
    <row r="65" spans="1:56" x14ac:dyDescent="0.25">
      <c r="A65" s="5">
        <v>1421</v>
      </c>
      <c r="B65" s="2">
        <v>600020398</v>
      </c>
      <c r="C65" s="7">
        <v>46747991</v>
      </c>
      <c r="D65" s="8" t="s">
        <v>35</v>
      </c>
      <c r="E65" s="2">
        <v>3150</v>
      </c>
      <c r="F65" s="2" t="s">
        <v>31</v>
      </c>
      <c r="G65" s="2" t="s">
        <v>19</v>
      </c>
      <c r="H65" s="9">
        <v>223303</v>
      </c>
      <c r="I65" s="9">
        <v>164435</v>
      </c>
      <c r="J65" s="9">
        <v>0</v>
      </c>
      <c r="K65" s="9">
        <v>55579</v>
      </c>
      <c r="L65" s="9">
        <v>3289</v>
      </c>
      <c r="M65" s="9">
        <v>0</v>
      </c>
      <c r="N65" s="63">
        <v>0.28999999999999998</v>
      </c>
      <c r="O65" s="47">
        <v>0.24</v>
      </c>
      <c r="P65" s="47">
        <v>0.05</v>
      </c>
      <c r="Q65" s="9"/>
      <c r="R65" s="9"/>
      <c r="S65" s="9"/>
      <c r="T65" s="9"/>
      <c r="U65" s="9"/>
      <c r="V65" s="9"/>
      <c r="W65" s="9"/>
      <c r="X65" s="9">
        <f t="shared" si="304"/>
        <v>0</v>
      </c>
      <c r="Y65" s="9"/>
      <c r="Z65" s="9"/>
      <c r="AA65" s="9"/>
      <c r="AB65" s="9">
        <f t="shared" si="305"/>
        <v>0</v>
      </c>
      <c r="AC65" s="9">
        <f t="shared" si="306"/>
        <v>0</v>
      </c>
      <c r="AD65" s="9">
        <f t="shared" si="307"/>
        <v>0</v>
      </c>
      <c r="AE65" s="9">
        <f t="shared" si="308"/>
        <v>0</v>
      </c>
      <c r="AF65" s="9"/>
      <c r="AG65" s="9"/>
      <c r="AH65" s="9"/>
      <c r="AI65" s="9">
        <f t="shared" si="309"/>
        <v>0</v>
      </c>
      <c r="AJ65" s="47"/>
      <c r="AK65" s="47"/>
      <c r="AL65" s="47"/>
      <c r="AM65" s="47"/>
      <c r="AN65" s="47"/>
      <c r="AO65" s="47"/>
      <c r="AP65" s="47"/>
      <c r="AQ65" s="47"/>
      <c r="AR65" s="47"/>
      <c r="AS65" s="47">
        <f t="shared" si="310"/>
        <v>0</v>
      </c>
      <c r="AT65" s="47">
        <f t="shared" si="311"/>
        <v>0</v>
      </c>
      <c r="AU65" s="47">
        <f t="shared" si="312"/>
        <v>0</v>
      </c>
      <c r="AV65" s="9">
        <f t="shared" si="313"/>
        <v>223303</v>
      </c>
      <c r="AW65" s="9">
        <f t="shared" si="314"/>
        <v>164435</v>
      </c>
      <c r="AX65" s="9">
        <f t="shared" si="315"/>
        <v>0</v>
      </c>
      <c r="AY65" s="9">
        <f t="shared" si="316"/>
        <v>55579</v>
      </c>
      <c r="AZ65" s="9">
        <f t="shared" si="317"/>
        <v>3289</v>
      </c>
      <c r="BA65" s="9">
        <f t="shared" si="318"/>
        <v>0</v>
      </c>
      <c r="BB65" s="47">
        <f t="shared" si="319"/>
        <v>0.28999999999999998</v>
      </c>
      <c r="BC65" s="47">
        <f t="shared" si="320"/>
        <v>0.24</v>
      </c>
      <c r="BD65" s="47">
        <f t="shared" si="321"/>
        <v>0.05</v>
      </c>
    </row>
    <row r="66" spans="1:56" x14ac:dyDescent="0.25">
      <c r="A66" s="30"/>
      <c r="B66" s="31"/>
      <c r="C66" s="32"/>
      <c r="D66" s="33" t="s">
        <v>166</v>
      </c>
      <c r="E66" s="31"/>
      <c r="F66" s="31"/>
      <c r="G66" s="31"/>
      <c r="H66" s="34">
        <v>68077858</v>
      </c>
      <c r="I66" s="34">
        <v>49005191</v>
      </c>
      <c r="J66" s="34">
        <v>664880</v>
      </c>
      <c r="K66" s="34">
        <v>16788483</v>
      </c>
      <c r="L66" s="34">
        <v>980104</v>
      </c>
      <c r="M66" s="34">
        <v>639200</v>
      </c>
      <c r="N66" s="64">
        <v>79.760000000000005</v>
      </c>
      <c r="O66" s="64">
        <v>60.86</v>
      </c>
      <c r="P66" s="64">
        <v>18.900000000000002</v>
      </c>
      <c r="Q66" s="34">
        <f t="shared" ref="Q66:BD66" si="322">SUM(Q63:Q65)</f>
        <v>0</v>
      </c>
      <c r="R66" s="34">
        <f t="shared" si="322"/>
        <v>0</v>
      </c>
      <c r="S66" s="34">
        <f t="shared" si="322"/>
        <v>0</v>
      </c>
      <c r="T66" s="34">
        <f t="shared" si="322"/>
        <v>0</v>
      </c>
      <c r="U66" s="34">
        <f t="shared" si="322"/>
        <v>0</v>
      </c>
      <c r="V66" s="34">
        <f t="shared" si="322"/>
        <v>0</v>
      </c>
      <c r="W66" s="34">
        <f t="shared" si="322"/>
        <v>0</v>
      </c>
      <c r="X66" s="34">
        <f t="shared" si="322"/>
        <v>0</v>
      </c>
      <c r="Y66" s="34">
        <f t="shared" si="322"/>
        <v>0</v>
      </c>
      <c r="Z66" s="34">
        <f t="shared" si="322"/>
        <v>0</v>
      </c>
      <c r="AA66" s="34">
        <f t="shared" si="322"/>
        <v>0</v>
      </c>
      <c r="AB66" s="34">
        <f t="shared" si="322"/>
        <v>0</v>
      </c>
      <c r="AC66" s="34">
        <f t="shared" si="322"/>
        <v>0</v>
      </c>
      <c r="AD66" s="34">
        <f t="shared" si="322"/>
        <v>0</v>
      </c>
      <c r="AE66" s="34">
        <f t="shared" si="322"/>
        <v>0</v>
      </c>
      <c r="AF66" s="34">
        <f t="shared" si="322"/>
        <v>0</v>
      </c>
      <c r="AG66" s="34">
        <f t="shared" si="322"/>
        <v>0</v>
      </c>
      <c r="AH66" s="34">
        <f t="shared" si="322"/>
        <v>0</v>
      </c>
      <c r="AI66" s="34">
        <f t="shared" si="322"/>
        <v>0</v>
      </c>
      <c r="AJ66" s="48">
        <f t="shared" si="322"/>
        <v>0</v>
      </c>
      <c r="AK66" s="48">
        <f t="shared" si="322"/>
        <v>0</v>
      </c>
      <c r="AL66" s="48">
        <f t="shared" si="322"/>
        <v>0</v>
      </c>
      <c r="AM66" s="48">
        <f t="shared" si="322"/>
        <v>0</v>
      </c>
      <c r="AN66" s="48">
        <f t="shared" si="322"/>
        <v>0</v>
      </c>
      <c r="AO66" s="48">
        <f t="shared" si="322"/>
        <v>0</v>
      </c>
      <c r="AP66" s="48">
        <f t="shared" si="322"/>
        <v>0</v>
      </c>
      <c r="AQ66" s="48">
        <f t="shared" si="322"/>
        <v>0</v>
      </c>
      <c r="AR66" s="48">
        <f t="shared" si="322"/>
        <v>0</v>
      </c>
      <c r="AS66" s="48">
        <f t="shared" si="322"/>
        <v>0</v>
      </c>
      <c r="AT66" s="48">
        <f t="shared" si="322"/>
        <v>0</v>
      </c>
      <c r="AU66" s="48">
        <f t="shared" si="322"/>
        <v>0</v>
      </c>
      <c r="AV66" s="34">
        <f t="shared" si="322"/>
        <v>68077858</v>
      </c>
      <c r="AW66" s="34">
        <f t="shared" si="322"/>
        <v>49005191</v>
      </c>
      <c r="AX66" s="34">
        <f t="shared" si="322"/>
        <v>664880</v>
      </c>
      <c r="AY66" s="34">
        <f t="shared" si="322"/>
        <v>16788483</v>
      </c>
      <c r="AZ66" s="34">
        <f t="shared" si="322"/>
        <v>980104</v>
      </c>
      <c r="BA66" s="34">
        <f t="shared" si="322"/>
        <v>639200</v>
      </c>
      <c r="BB66" s="48">
        <f t="shared" si="322"/>
        <v>79.760000000000005</v>
      </c>
      <c r="BC66" s="48">
        <f t="shared" si="322"/>
        <v>60.86</v>
      </c>
      <c r="BD66" s="48">
        <f t="shared" si="322"/>
        <v>18.900000000000002</v>
      </c>
    </row>
    <row r="67" spans="1:56" x14ac:dyDescent="0.25">
      <c r="A67" s="26">
        <v>1422</v>
      </c>
      <c r="B67" s="6">
        <v>600010643</v>
      </c>
      <c r="C67" s="27">
        <v>46747974</v>
      </c>
      <c r="D67" s="28" t="s">
        <v>36</v>
      </c>
      <c r="E67" s="6">
        <v>3122</v>
      </c>
      <c r="F67" s="6" t="s">
        <v>18</v>
      </c>
      <c r="G67" s="6" t="s">
        <v>19</v>
      </c>
      <c r="H67" s="29">
        <v>18695110</v>
      </c>
      <c r="I67" s="29">
        <v>13528991</v>
      </c>
      <c r="J67" s="29">
        <v>130000</v>
      </c>
      <c r="K67" s="29">
        <v>4616739</v>
      </c>
      <c r="L67" s="29">
        <v>270580</v>
      </c>
      <c r="M67" s="29">
        <v>148800</v>
      </c>
      <c r="N67" s="63">
        <v>24.560000000000002</v>
      </c>
      <c r="O67" s="47">
        <v>20</v>
      </c>
      <c r="P67" s="47">
        <v>4.5600000000000005</v>
      </c>
      <c r="Q67" s="9"/>
      <c r="R67" s="29"/>
      <c r="S67" s="29"/>
      <c r="T67" s="29"/>
      <c r="U67" s="29"/>
      <c r="V67" s="29"/>
      <c r="W67" s="29"/>
      <c r="X67" s="9">
        <f t="shared" ref="X67:X68" si="323">SUBTOTAL(9,Q67:W67)</f>
        <v>0</v>
      </c>
      <c r="Y67" s="9"/>
      <c r="Z67" s="9"/>
      <c r="AA67" s="9"/>
      <c r="AB67" s="9">
        <f t="shared" ref="AB67:AB68" si="324">SUBTOTAL(9,Y67:AA67)</f>
        <v>0</v>
      </c>
      <c r="AC67" s="9">
        <f t="shared" ref="AC67:AC68" si="325">X67+AB67</f>
        <v>0</v>
      </c>
      <c r="AD67" s="9">
        <f t="shared" ref="AD67:AD68" si="326">ROUND((X67+Y67+Z67)*33.8%,0)</f>
        <v>0</v>
      </c>
      <c r="AE67" s="9">
        <f t="shared" ref="AE67:AE68" si="327">ROUND(X67*2%,0)</f>
        <v>0</v>
      </c>
      <c r="AF67" s="29"/>
      <c r="AG67" s="29"/>
      <c r="AH67" s="29"/>
      <c r="AI67" s="9">
        <f t="shared" ref="AI67:AI68" si="328">AF67+AG67+AH67</f>
        <v>0</v>
      </c>
      <c r="AJ67" s="47"/>
      <c r="AK67" s="47"/>
      <c r="AL67" s="47"/>
      <c r="AM67" s="47"/>
      <c r="AN67" s="47"/>
      <c r="AO67" s="47"/>
      <c r="AP67" s="47"/>
      <c r="AQ67" s="47"/>
      <c r="AR67" s="47"/>
      <c r="AS67" s="47">
        <f t="shared" ref="AS67:AS68" si="329">AJ67+AL67+AM67+AP67+AR67+AN67</f>
        <v>0</v>
      </c>
      <c r="AT67" s="47">
        <f t="shared" ref="AT67:AT68" si="330">AK67+AQ67+AO67</f>
        <v>0</v>
      </c>
      <c r="AU67" s="47">
        <f t="shared" ref="AU67:AU68" si="331">AS67+AT67</f>
        <v>0</v>
      </c>
      <c r="AV67" s="9">
        <f t="shared" ref="AV67:AV68" si="332">AW67+AX67+AY67+AZ67+BA67</f>
        <v>18695110</v>
      </c>
      <c r="AW67" s="9">
        <f t="shared" ref="AW67:AW68" si="333">I67+X67</f>
        <v>13528991</v>
      </c>
      <c r="AX67" s="9">
        <f t="shared" ref="AX67:AX68" si="334">J67+AB67</f>
        <v>130000</v>
      </c>
      <c r="AY67" s="9">
        <f t="shared" ref="AY67:AY68" si="335">K67+AD67</f>
        <v>4616739</v>
      </c>
      <c r="AZ67" s="9">
        <f t="shared" ref="AZ67:AZ68" si="336">L67+AE67</f>
        <v>270580</v>
      </c>
      <c r="BA67" s="9">
        <f t="shared" ref="BA67:BA68" si="337">M67+AI67</f>
        <v>148800</v>
      </c>
      <c r="BB67" s="47">
        <f t="shared" ref="BB67:BB68" si="338">BC67+BD67</f>
        <v>24.560000000000002</v>
      </c>
      <c r="BC67" s="47">
        <f t="shared" ref="BC67:BC68" si="339">O67+AS67</f>
        <v>20</v>
      </c>
      <c r="BD67" s="47">
        <f t="shared" ref="BD67:BD68" si="340">P67+AT67</f>
        <v>4.5600000000000005</v>
      </c>
    </row>
    <row r="68" spans="1:56" x14ac:dyDescent="0.25">
      <c r="A68" s="5">
        <v>1422</v>
      </c>
      <c r="B68" s="2">
        <v>600010643</v>
      </c>
      <c r="C68" s="7">
        <v>46747974</v>
      </c>
      <c r="D68" s="8" t="s">
        <v>36</v>
      </c>
      <c r="E68" s="20">
        <v>3122</v>
      </c>
      <c r="F68" s="20" t="s">
        <v>112</v>
      </c>
      <c r="G68" s="20" t="s">
        <v>98</v>
      </c>
      <c r="H68" s="9">
        <v>0</v>
      </c>
      <c r="I68" s="50">
        <v>0</v>
      </c>
      <c r="J68" s="50">
        <v>0</v>
      </c>
      <c r="K68" s="50">
        <v>0</v>
      </c>
      <c r="L68" s="50">
        <v>0</v>
      </c>
      <c r="M68" s="50">
        <v>0</v>
      </c>
      <c r="N68" s="63">
        <v>0</v>
      </c>
      <c r="O68" s="47">
        <v>0</v>
      </c>
      <c r="P68" s="47">
        <v>0</v>
      </c>
      <c r="Q68" s="9"/>
      <c r="R68" s="50"/>
      <c r="S68" s="50"/>
      <c r="T68" s="50"/>
      <c r="U68" s="50"/>
      <c r="V68" s="50"/>
      <c r="W68" s="50"/>
      <c r="X68" s="9">
        <f t="shared" si="323"/>
        <v>0</v>
      </c>
      <c r="Y68" s="9"/>
      <c r="Z68" s="9"/>
      <c r="AA68" s="9"/>
      <c r="AB68" s="9">
        <f t="shared" si="324"/>
        <v>0</v>
      </c>
      <c r="AC68" s="9">
        <f t="shared" si="325"/>
        <v>0</v>
      </c>
      <c r="AD68" s="9">
        <f t="shared" si="326"/>
        <v>0</v>
      </c>
      <c r="AE68" s="9">
        <f t="shared" si="327"/>
        <v>0</v>
      </c>
      <c r="AF68" s="50"/>
      <c r="AG68" s="50"/>
      <c r="AH68" s="50"/>
      <c r="AI68" s="9">
        <f t="shared" si="328"/>
        <v>0</v>
      </c>
      <c r="AJ68" s="47"/>
      <c r="AK68" s="47"/>
      <c r="AL68" s="47"/>
      <c r="AM68" s="47"/>
      <c r="AN68" s="47"/>
      <c r="AO68" s="47"/>
      <c r="AP68" s="47"/>
      <c r="AQ68" s="47"/>
      <c r="AR68" s="47"/>
      <c r="AS68" s="47">
        <f t="shared" si="329"/>
        <v>0</v>
      </c>
      <c r="AT68" s="47">
        <f t="shared" si="330"/>
        <v>0</v>
      </c>
      <c r="AU68" s="47">
        <f t="shared" si="331"/>
        <v>0</v>
      </c>
      <c r="AV68" s="9">
        <f t="shared" si="332"/>
        <v>0</v>
      </c>
      <c r="AW68" s="9">
        <f t="shared" si="333"/>
        <v>0</v>
      </c>
      <c r="AX68" s="9">
        <f t="shared" si="334"/>
        <v>0</v>
      </c>
      <c r="AY68" s="9">
        <f t="shared" si="335"/>
        <v>0</v>
      </c>
      <c r="AZ68" s="9">
        <f t="shared" si="336"/>
        <v>0</v>
      </c>
      <c r="BA68" s="9">
        <f t="shared" si="337"/>
        <v>0</v>
      </c>
      <c r="BB68" s="47">
        <f t="shared" si="338"/>
        <v>0</v>
      </c>
      <c r="BC68" s="47">
        <f t="shared" si="339"/>
        <v>0</v>
      </c>
      <c r="BD68" s="47">
        <f t="shared" si="340"/>
        <v>0</v>
      </c>
    </row>
    <row r="69" spans="1:56" x14ac:dyDescent="0.25">
      <c r="A69" s="30"/>
      <c r="B69" s="31"/>
      <c r="C69" s="32"/>
      <c r="D69" s="33" t="s">
        <v>167</v>
      </c>
      <c r="E69" s="35"/>
      <c r="F69" s="35"/>
      <c r="G69" s="35"/>
      <c r="H69" s="34">
        <v>18695110</v>
      </c>
      <c r="I69" s="51">
        <v>13528991</v>
      </c>
      <c r="J69" s="51">
        <v>130000</v>
      </c>
      <c r="K69" s="51">
        <v>4616739</v>
      </c>
      <c r="L69" s="51">
        <v>270580</v>
      </c>
      <c r="M69" s="51">
        <v>148800</v>
      </c>
      <c r="N69" s="65">
        <v>24.560000000000002</v>
      </c>
      <c r="O69" s="65">
        <v>20</v>
      </c>
      <c r="P69" s="65">
        <v>4.5600000000000005</v>
      </c>
      <c r="Q69" s="51">
        <f t="shared" ref="Q69:BD69" si="341">SUM(Q67:Q68)</f>
        <v>0</v>
      </c>
      <c r="R69" s="51">
        <f t="shared" si="341"/>
        <v>0</v>
      </c>
      <c r="S69" s="51">
        <f t="shared" si="341"/>
        <v>0</v>
      </c>
      <c r="T69" s="51">
        <f t="shared" si="341"/>
        <v>0</v>
      </c>
      <c r="U69" s="51">
        <f t="shared" si="341"/>
        <v>0</v>
      </c>
      <c r="V69" s="51">
        <f t="shared" si="341"/>
        <v>0</v>
      </c>
      <c r="W69" s="51">
        <f t="shared" si="341"/>
        <v>0</v>
      </c>
      <c r="X69" s="51">
        <f t="shared" si="341"/>
        <v>0</v>
      </c>
      <c r="Y69" s="51">
        <f t="shared" si="341"/>
        <v>0</v>
      </c>
      <c r="Z69" s="51">
        <f t="shared" si="341"/>
        <v>0</v>
      </c>
      <c r="AA69" s="51">
        <f t="shared" si="341"/>
        <v>0</v>
      </c>
      <c r="AB69" s="51">
        <f t="shared" si="341"/>
        <v>0</v>
      </c>
      <c r="AC69" s="51">
        <f t="shared" si="341"/>
        <v>0</v>
      </c>
      <c r="AD69" s="51">
        <f t="shared" si="341"/>
        <v>0</v>
      </c>
      <c r="AE69" s="51">
        <f t="shared" si="341"/>
        <v>0</v>
      </c>
      <c r="AF69" s="51">
        <f t="shared" si="341"/>
        <v>0</v>
      </c>
      <c r="AG69" s="51">
        <f t="shared" si="341"/>
        <v>0</v>
      </c>
      <c r="AH69" s="51">
        <f t="shared" si="341"/>
        <v>0</v>
      </c>
      <c r="AI69" s="51">
        <f t="shared" si="341"/>
        <v>0</v>
      </c>
      <c r="AJ69" s="58">
        <f t="shared" si="341"/>
        <v>0</v>
      </c>
      <c r="AK69" s="58">
        <f t="shared" si="341"/>
        <v>0</v>
      </c>
      <c r="AL69" s="48">
        <f t="shared" si="341"/>
        <v>0</v>
      </c>
      <c r="AM69" s="48">
        <f t="shared" si="341"/>
        <v>0</v>
      </c>
      <c r="AN69" s="48">
        <f t="shared" si="341"/>
        <v>0</v>
      </c>
      <c r="AO69" s="48">
        <f t="shared" si="341"/>
        <v>0</v>
      </c>
      <c r="AP69" s="48">
        <f t="shared" si="341"/>
        <v>0</v>
      </c>
      <c r="AQ69" s="48">
        <f t="shared" si="341"/>
        <v>0</v>
      </c>
      <c r="AR69" s="48">
        <f t="shared" si="341"/>
        <v>0</v>
      </c>
      <c r="AS69" s="48">
        <f t="shared" si="341"/>
        <v>0</v>
      </c>
      <c r="AT69" s="48">
        <f t="shared" si="341"/>
        <v>0</v>
      </c>
      <c r="AU69" s="48">
        <f t="shared" si="341"/>
        <v>0</v>
      </c>
      <c r="AV69" s="34">
        <f t="shared" si="341"/>
        <v>18695110</v>
      </c>
      <c r="AW69" s="34">
        <f t="shared" si="341"/>
        <v>13528991</v>
      </c>
      <c r="AX69" s="34">
        <f t="shared" si="341"/>
        <v>130000</v>
      </c>
      <c r="AY69" s="34">
        <f t="shared" si="341"/>
        <v>4616739</v>
      </c>
      <c r="AZ69" s="34">
        <f t="shared" si="341"/>
        <v>270580</v>
      </c>
      <c r="BA69" s="34">
        <f t="shared" si="341"/>
        <v>148800</v>
      </c>
      <c r="BB69" s="48">
        <f t="shared" si="341"/>
        <v>24.560000000000002</v>
      </c>
      <c r="BC69" s="48">
        <f t="shared" si="341"/>
        <v>20</v>
      </c>
      <c r="BD69" s="48">
        <f t="shared" si="341"/>
        <v>4.5600000000000005</v>
      </c>
    </row>
    <row r="70" spans="1:56" x14ac:dyDescent="0.25">
      <c r="A70" s="26">
        <v>1424</v>
      </c>
      <c r="B70" s="6">
        <v>600020347</v>
      </c>
      <c r="C70" s="27">
        <v>49864688</v>
      </c>
      <c r="D70" s="28" t="s">
        <v>37</v>
      </c>
      <c r="E70" s="6">
        <v>3122</v>
      </c>
      <c r="F70" s="6" t="s">
        <v>18</v>
      </c>
      <c r="G70" s="6" t="s">
        <v>19</v>
      </c>
      <c r="H70" s="29">
        <v>34546010</v>
      </c>
      <c r="I70" s="29">
        <v>25069911</v>
      </c>
      <c r="J70" s="29">
        <v>175390</v>
      </c>
      <c r="K70" s="29">
        <v>8532911</v>
      </c>
      <c r="L70" s="29">
        <v>501398</v>
      </c>
      <c r="M70" s="29">
        <v>266400</v>
      </c>
      <c r="N70" s="63">
        <v>48.28</v>
      </c>
      <c r="O70" s="47">
        <v>37.36</v>
      </c>
      <c r="P70" s="47">
        <v>10.92</v>
      </c>
      <c r="Q70" s="9"/>
      <c r="R70" s="29"/>
      <c r="S70" s="29"/>
      <c r="T70" s="29"/>
      <c r="U70" s="29"/>
      <c r="V70" s="29"/>
      <c r="W70" s="29"/>
      <c r="X70" s="9">
        <f t="shared" ref="X70:X73" si="342">SUBTOTAL(9,Q70:W70)</f>
        <v>0</v>
      </c>
      <c r="Y70" s="9"/>
      <c r="Z70" s="9"/>
      <c r="AA70" s="9"/>
      <c r="AB70" s="9">
        <f t="shared" ref="AB70:AB73" si="343">SUBTOTAL(9,Y70:AA70)</f>
        <v>0</v>
      </c>
      <c r="AC70" s="9">
        <f t="shared" ref="AC70:AC73" si="344">X70+AB70</f>
        <v>0</v>
      </c>
      <c r="AD70" s="9">
        <f t="shared" ref="AD70:AD73" si="345">ROUND((X70+Y70+Z70)*33.8%,0)</f>
        <v>0</v>
      </c>
      <c r="AE70" s="9">
        <f t="shared" ref="AE70:AE73" si="346">ROUND(X70*2%,0)</f>
        <v>0</v>
      </c>
      <c r="AF70" s="29"/>
      <c r="AG70" s="29"/>
      <c r="AH70" s="29"/>
      <c r="AI70" s="9">
        <f t="shared" ref="AI70:AI73" si="347">AF70+AG70+AH70</f>
        <v>0</v>
      </c>
      <c r="AJ70" s="47"/>
      <c r="AK70" s="47"/>
      <c r="AL70" s="47"/>
      <c r="AM70" s="47"/>
      <c r="AN70" s="47"/>
      <c r="AO70" s="47"/>
      <c r="AP70" s="47"/>
      <c r="AQ70" s="47"/>
      <c r="AR70" s="47"/>
      <c r="AS70" s="47">
        <f t="shared" ref="AS70:AS73" si="348">AJ70+AL70+AM70+AP70+AR70+AN70</f>
        <v>0</v>
      </c>
      <c r="AT70" s="47">
        <f t="shared" ref="AT70:AT73" si="349">AK70+AQ70+AO70</f>
        <v>0</v>
      </c>
      <c r="AU70" s="47">
        <f t="shared" ref="AU70:AU73" si="350">AS70+AT70</f>
        <v>0</v>
      </c>
      <c r="AV70" s="9">
        <f t="shared" ref="AV70:AV73" si="351">AW70+AX70+AY70+AZ70+BA70</f>
        <v>34546010</v>
      </c>
      <c r="AW70" s="9">
        <f t="shared" ref="AW70:AW73" si="352">I70+X70</f>
        <v>25069911</v>
      </c>
      <c r="AX70" s="9">
        <f t="shared" ref="AX70:AX73" si="353">J70+AB70</f>
        <v>175390</v>
      </c>
      <c r="AY70" s="9">
        <f t="shared" ref="AY70:AY73" si="354">K70+AD70</f>
        <v>8532911</v>
      </c>
      <c r="AZ70" s="9">
        <f t="shared" ref="AZ70:AZ73" si="355">L70+AE70</f>
        <v>501398</v>
      </c>
      <c r="BA70" s="9">
        <f t="shared" ref="BA70:BA73" si="356">M70+AI70</f>
        <v>266400</v>
      </c>
      <c r="BB70" s="47">
        <f t="shared" ref="BB70:BB73" si="357">BC70+BD70</f>
        <v>48.28</v>
      </c>
      <c r="BC70" s="47">
        <f t="shared" ref="BC70:BC73" si="358">O70+AS70</f>
        <v>37.36</v>
      </c>
      <c r="BD70" s="47">
        <f t="shared" ref="BD70:BD73" si="359">P70+AT70</f>
        <v>10.92</v>
      </c>
    </row>
    <row r="71" spans="1:56" x14ac:dyDescent="0.25">
      <c r="A71" s="5">
        <v>1424</v>
      </c>
      <c r="B71" s="2">
        <v>600020347</v>
      </c>
      <c r="C71" s="7">
        <v>49864688</v>
      </c>
      <c r="D71" s="8" t="s">
        <v>37</v>
      </c>
      <c r="E71" s="20">
        <v>3122</v>
      </c>
      <c r="F71" s="20" t="s">
        <v>112</v>
      </c>
      <c r="G71" s="20" t="s">
        <v>98</v>
      </c>
      <c r="H71" s="9">
        <v>0</v>
      </c>
      <c r="I71" s="50">
        <v>0</v>
      </c>
      <c r="J71" s="50">
        <v>0</v>
      </c>
      <c r="K71" s="50">
        <v>0</v>
      </c>
      <c r="L71" s="50">
        <v>0</v>
      </c>
      <c r="M71" s="50">
        <v>0</v>
      </c>
      <c r="N71" s="63">
        <v>0</v>
      </c>
      <c r="O71" s="47">
        <v>0</v>
      </c>
      <c r="P71" s="47">
        <v>0</v>
      </c>
      <c r="Q71" s="9"/>
      <c r="R71" s="50"/>
      <c r="S71" s="50"/>
      <c r="T71" s="50"/>
      <c r="U71" s="50"/>
      <c r="V71" s="50"/>
      <c r="W71" s="50"/>
      <c r="X71" s="9">
        <f t="shared" si="342"/>
        <v>0</v>
      </c>
      <c r="Y71" s="9"/>
      <c r="Z71" s="9"/>
      <c r="AA71" s="9"/>
      <c r="AB71" s="9">
        <f t="shared" si="343"/>
        <v>0</v>
      </c>
      <c r="AC71" s="9">
        <f t="shared" si="344"/>
        <v>0</v>
      </c>
      <c r="AD71" s="9">
        <f t="shared" si="345"/>
        <v>0</v>
      </c>
      <c r="AE71" s="9">
        <f t="shared" si="346"/>
        <v>0</v>
      </c>
      <c r="AF71" s="50"/>
      <c r="AG71" s="50"/>
      <c r="AH71" s="50"/>
      <c r="AI71" s="9">
        <f t="shared" si="347"/>
        <v>0</v>
      </c>
      <c r="AJ71" s="47"/>
      <c r="AK71" s="47"/>
      <c r="AL71" s="47"/>
      <c r="AM71" s="47"/>
      <c r="AN71" s="47"/>
      <c r="AO71" s="47"/>
      <c r="AP71" s="47"/>
      <c r="AQ71" s="47"/>
      <c r="AR71" s="47"/>
      <c r="AS71" s="47">
        <f t="shared" si="348"/>
        <v>0</v>
      </c>
      <c r="AT71" s="47">
        <f t="shared" si="349"/>
        <v>0</v>
      </c>
      <c r="AU71" s="47">
        <f t="shared" si="350"/>
        <v>0</v>
      </c>
      <c r="AV71" s="9">
        <f t="shared" si="351"/>
        <v>0</v>
      </c>
      <c r="AW71" s="9">
        <f t="shared" si="352"/>
        <v>0</v>
      </c>
      <c r="AX71" s="9">
        <f t="shared" si="353"/>
        <v>0</v>
      </c>
      <c r="AY71" s="9">
        <f t="shared" si="354"/>
        <v>0</v>
      </c>
      <c r="AZ71" s="9">
        <f t="shared" si="355"/>
        <v>0</v>
      </c>
      <c r="BA71" s="9">
        <f t="shared" si="356"/>
        <v>0</v>
      </c>
      <c r="BB71" s="47">
        <f t="shared" si="357"/>
        <v>0</v>
      </c>
      <c r="BC71" s="47">
        <f t="shared" si="358"/>
        <v>0</v>
      </c>
      <c r="BD71" s="47">
        <f t="shared" si="359"/>
        <v>0</v>
      </c>
    </row>
    <row r="72" spans="1:56" x14ac:dyDescent="0.25">
      <c r="A72" s="5">
        <v>1424</v>
      </c>
      <c r="B72" s="2">
        <v>600020347</v>
      </c>
      <c r="C72" s="7">
        <v>49864688</v>
      </c>
      <c r="D72" s="8" t="s">
        <v>37</v>
      </c>
      <c r="E72" s="2">
        <v>3141</v>
      </c>
      <c r="F72" s="2" t="s">
        <v>20</v>
      </c>
      <c r="G72" s="7" t="s">
        <v>98</v>
      </c>
      <c r="H72" s="9">
        <v>775849</v>
      </c>
      <c r="I72" s="9">
        <v>505077</v>
      </c>
      <c r="J72" s="9">
        <v>61750</v>
      </c>
      <c r="K72" s="9">
        <v>191588</v>
      </c>
      <c r="L72" s="9">
        <v>10102</v>
      </c>
      <c r="M72" s="9">
        <v>7332</v>
      </c>
      <c r="N72" s="63">
        <v>1.56</v>
      </c>
      <c r="O72" s="47">
        <v>0</v>
      </c>
      <c r="P72" s="47">
        <v>1.56</v>
      </c>
      <c r="Q72" s="9"/>
      <c r="R72" s="50"/>
      <c r="S72" s="50"/>
      <c r="T72" s="50"/>
      <c r="U72" s="50"/>
      <c r="V72" s="50"/>
      <c r="W72" s="50"/>
      <c r="X72" s="9">
        <f t="shared" si="342"/>
        <v>0</v>
      </c>
      <c r="Y72" s="9"/>
      <c r="Z72" s="9"/>
      <c r="AA72" s="9"/>
      <c r="AB72" s="9">
        <f t="shared" si="343"/>
        <v>0</v>
      </c>
      <c r="AC72" s="9">
        <f t="shared" si="344"/>
        <v>0</v>
      </c>
      <c r="AD72" s="9">
        <f t="shared" si="345"/>
        <v>0</v>
      </c>
      <c r="AE72" s="9">
        <f t="shared" si="346"/>
        <v>0</v>
      </c>
      <c r="AF72" s="50"/>
      <c r="AG72" s="50"/>
      <c r="AH72" s="50"/>
      <c r="AI72" s="9">
        <f t="shared" si="347"/>
        <v>0</v>
      </c>
      <c r="AJ72" s="47"/>
      <c r="AK72" s="47"/>
      <c r="AL72" s="47"/>
      <c r="AM72" s="47"/>
      <c r="AN72" s="47"/>
      <c r="AO72" s="47"/>
      <c r="AP72" s="47"/>
      <c r="AQ72" s="47"/>
      <c r="AR72" s="47"/>
      <c r="AS72" s="47">
        <f t="shared" si="348"/>
        <v>0</v>
      </c>
      <c r="AT72" s="47">
        <f t="shared" si="349"/>
        <v>0</v>
      </c>
      <c r="AU72" s="47">
        <f t="shared" si="350"/>
        <v>0</v>
      </c>
      <c r="AV72" s="9">
        <f t="shared" si="351"/>
        <v>775849</v>
      </c>
      <c r="AW72" s="9">
        <f t="shared" si="352"/>
        <v>505077</v>
      </c>
      <c r="AX72" s="9">
        <f t="shared" si="353"/>
        <v>61750</v>
      </c>
      <c r="AY72" s="9">
        <f t="shared" si="354"/>
        <v>191588</v>
      </c>
      <c r="AZ72" s="9">
        <f t="shared" si="355"/>
        <v>10102</v>
      </c>
      <c r="BA72" s="9">
        <f t="shared" si="356"/>
        <v>7332</v>
      </c>
      <c r="BB72" s="47">
        <f t="shared" si="357"/>
        <v>1.56</v>
      </c>
      <c r="BC72" s="47">
        <f t="shared" si="358"/>
        <v>0</v>
      </c>
      <c r="BD72" s="47">
        <f t="shared" si="359"/>
        <v>1.56</v>
      </c>
    </row>
    <row r="73" spans="1:56" x14ac:dyDescent="0.25">
      <c r="A73" s="5">
        <v>1424</v>
      </c>
      <c r="B73" s="2">
        <v>600020347</v>
      </c>
      <c r="C73" s="7">
        <v>49864688</v>
      </c>
      <c r="D73" s="8" t="s">
        <v>37</v>
      </c>
      <c r="E73" s="2">
        <v>3147</v>
      </c>
      <c r="F73" s="2" t="s">
        <v>27</v>
      </c>
      <c r="G73" s="7" t="s">
        <v>98</v>
      </c>
      <c r="H73" s="9">
        <v>3085667</v>
      </c>
      <c r="I73" s="9">
        <v>2111996</v>
      </c>
      <c r="J73" s="9">
        <v>149500</v>
      </c>
      <c r="K73" s="9">
        <v>764386</v>
      </c>
      <c r="L73" s="9">
        <v>42240</v>
      </c>
      <c r="M73" s="9">
        <v>17545</v>
      </c>
      <c r="N73" s="63">
        <v>4.4800000000000004</v>
      </c>
      <c r="O73" s="47">
        <v>3.62</v>
      </c>
      <c r="P73" s="47">
        <v>0.86</v>
      </c>
      <c r="Q73" s="9"/>
      <c r="R73" s="50"/>
      <c r="S73" s="50"/>
      <c r="T73" s="50"/>
      <c r="U73" s="50"/>
      <c r="V73" s="50"/>
      <c r="W73" s="50"/>
      <c r="X73" s="9">
        <f t="shared" si="342"/>
        <v>0</v>
      </c>
      <c r="Y73" s="9"/>
      <c r="Z73" s="9"/>
      <c r="AA73" s="9"/>
      <c r="AB73" s="9">
        <f t="shared" si="343"/>
        <v>0</v>
      </c>
      <c r="AC73" s="9">
        <f t="shared" si="344"/>
        <v>0</v>
      </c>
      <c r="AD73" s="9">
        <f t="shared" si="345"/>
        <v>0</v>
      </c>
      <c r="AE73" s="9">
        <f t="shared" si="346"/>
        <v>0</v>
      </c>
      <c r="AF73" s="50"/>
      <c r="AG73" s="50"/>
      <c r="AH73" s="50"/>
      <c r="AI73" s="9">
        <f t="shared" si="347"/>
        <v>0</v>
      </c>
      <c r="AJ73" s="47"/>
      <c r="AK73" s="47"/>
      <c r="AL73" s="47"/>
      <c r="AM73" s="47"/>
      <c r="AN73" s="47"/>
      <c r="AO73" s="47"/>
      <c r="AP73" s="47"/>
      <c r="AQ73" s="47"/>
      <c r="AR73" s="47"/>
      <c r="AS73" s="47">
        <f t="shared" si="348"/>
        <v>0</v>
      </c>
      <c r="AT73" s="47">
        <f t="shared" si="349"/>
        <v>0</v>
      </c>
      <c r="AU73" s="47">
        <f t="shared" si="350"/>
        <v>0</v>
      </c>
      <c r="AV73" s="9">
        <f t="shared" si="351"/>
        <v>3085667</v>
      </c>
      <c r="AW73" s="9">
        <f t="shared" si="352"/>
        <v>2111996</v>
      </c>
      <c r="AX73" s="9">
        <f t="shared" si="353"/>
        <v>149500</v>
      </c>
      <c r="AY73" s="9">
        <f t="shared" si="354"/>
        <v>764386</v>
      </c>
      <c r="AZ73" s="9">
        <f t="shared" si="355"/>
        <v>42240</v>
      </c>
      <c r="BA73" s="9">
        <f t="shared" si="356"/>
        <v>17545</v>
      </c>
      <c r="BB73" s="47">
        <f t="shared" si="357"/>
        <v>4.4800000000000004</v>
      </c>
      <c r="BC73" s="47">
        <f t="shared" si="358"/>
        <v>3.62</v>
      </c>
      <c r="BD73" s="47">
        <f t="shared" si="359"/>
        <v>0.86</v>
      </c>
    </row>
    <row r="74" spans="1:56" x14ac:dyDescent="0.25">
      <c r="A74" s="30"/>
      <c r="B74" s="31"/>
      <c r="C74" s="32"/>
      <c r="D74" s="33" t="s">
        <v>168</v>
      </c>
      <c r="E74" s="31"/>
      <c r="F74" s="31"/>
      <c r="G74" s="32"/>
      <c r="H74" s="34">
        <v>38407526</v>
      </c>
      <c r="I74" s="34">
        <v>27686984</v>
      </c>
      <c r="J74" s="34">
        <v>386640</v>
      </c>
      <c r="K74" s="34">
        <v>9488885</v>
      </c>
      <c r="L74" s="34">
        <v>553740</v>
      </c>
      <c r="M74" s="34">
        <v>291277</v>
      </c>
      <c r="N74" s="64">
        <v>54.320000000000007</v>
      </c>
      <c r="O74" s="64">
        <v>40.98</v>
      </c>
      <c r="P74" s="64">
        <v>13.34</v>
      </c>
      <c r="Q74" s="51">
        <f t="shared" ref="Q74:BD74" si="360">SUM(Q70:Q73)</f>
        <v>0</v>
      </c>
      <c r="R74" s="51">
        <f t="shared" si="360"/>
        <v>0</v>
      </c>
      <c r="S74" s="51">
        <f t="shared" si="360"/>
        <v>0</v>
      </c>
      <c r="T74" s="51">
        <f t="shared" si="360"/>
        <v>0</v>
      </c>
      <c r="U74" s="51">
        <f t="shared" si="360"/>
        <v>0</v>
      </c>
      <c r="V74" s="51">
        <f t="shared" si="360"/>
        <v>0</v>
      </c>
      <c r="W74" s="51">
        <f t="shared" si="360"/>
        <v>0</v>
      </c>
      <c r="X74" s="51">
        <f t="shared" si="360"/>
        <v>0</v>
      </c>
      <c r="Y74" s="51">
        <f t="shared" si="360"/>
        <v>0</v>
      </c>
      <c r="Z74" s="51">
        <f t="shared" si="360"/>
        <v>0</v>
      </c>
      <c r="AA74" s="51">
        <f t="shared" si="360"/>
        <v>0</v>
      </c>
      <c r="AB74" s="51">
        <f t="shared" si="360"/>
        <v>0</v>
      </c>
      <c r="AC74" s="51">
        <f t="shared" si="360"/>
        <v>0</v>
      </c>
      <c r="AD74" s="51">
        <f t="shared" si="360"/>
        <v>0</v>
      </c>
      <c r="AE74" s="51">
        <f t="shared" si="360"/>
        <v>0</v>
      </c>
      <c r="AF74" s="51">
        <f t="shared" si="360"/>
        <v>0</v>
      </c>
      <c r="AG74" s="51">
        <f t="shared" si="360"/>
        <v>0</v>
      </c>
      <c r="AH74" s="51">
        <f t="shared" si="360"/>
        <v>0</v>
      </c>
      <c r="AI74" s="51">
        <f t="shared" si="360"/>
        <v>0</v>
      </c>
      <c r="AJ74" s="58">
        <f t="shared" si="360"/>
        <v>0</v>
      </c>
      <c r="AK74" s="58">
        <f t="shared" si="360"/>
        <v>0</v>
      </c>
      <c r="AL74" s="48">
        <f t="shared" si="360"/>
        <v>0</v>
      </c>
      <c r="AM74" s="48">
        <f t="shared" si="360"/>
        <v>0</v>
      </c>
      <c r="AN74" s="48">
        <f t="shared" si="360"/>
        <v>0</v>
      </c>
      <c r="AO74" s="48">
        <f t="shared" si="360"/>
        <v>0</v>
      </c>
      <c r="AP74" s="48">
        <f t="shared" si="360"/>
        <v>0</v>
      </c>
      <c r="AQ74" s="48">
        <f t="shared" si="360"/>
        <v>0</v>
      </c>
      <c r="AR74" s="48">
        <f t="shared" si="360"/>
        <v>0</v>
      </c>
      <c r="AS74" s="48">
        <f t="shared" si="360"/>
        <v>0</v>
      </c>
      <c r="AT74" s="48">
        <f t="shared" si="360"/>
        <v>0</v>
      </c>
      <c r="AU74" s="48">
        <f t="shared" si="360"/>
        <v>0</v>
      </c>
      <c r="AV74" s="34">
        <f t="shared" si="360"/>
        <v>38407526</v>
      </c>
      <c r="AW74" s="34">
        <f t="shared" si="360"/>
        <v>27686984</v>
      </c>
      <c r="AX74" s="34">
        <f t="shared" si="360"/>
        <v>386640</v>
      </c>
      <c r="AY74" s="34">
        <f t="shared" si="360"/>
        <v>9488885</v>
      </c>
      <c r="AZ74" s="34">
        <f t="shared" si="360"/>
        <v>553740</v>
      </c>
      <c r="BA74" s="34">
        <f t="shared" si="360"/>
        <v>291277</v>
      </c>
      <c r="BB74" s="48">
        <f t="shared" si="360"/>
        <v>54.320000000000007</v>
      </c>
      <c r="BC74" s="48">
        <f t="shared" si="360"/>
        <v>40.98</v>
      </c>
      <c r="BD74" s="48">
        <f t="shared" si="360"/>
        <v>13.34</v>
      </c>
    </row>
    <row r="75" spans="1:56" x14ac:dyDescent="0.25">
      <c r="A75" s="26">
        <v>1425</v>
      </c>
      <c r="B75" s="6">
        <v>600010023</v>
      </c>
      <c r="C75" s="27">
        <v>62237039</v>
      </c>
      <c r="D75" s="28" t="s">
        <v>38</v>
      </c>
      <c r="E75" s="6">
        <v>3122</v>
      </c>
      <c r="F75" s="6" t="s">
        <v>18</v>
      </c>
      <c r="G75" s="6" t="s">
        <v>19</v>
      </c>
      <c r="H75" s="29">
        <v>19462698</v>
      </c>
      <c r="I75" s="29">
        <v>14169737</v>
      </c>
      <c r="J75" s="29">
        <v>98800</v>
      </c>
      <c r="K75" s="29">
        <v>4822766</v>
      </c>
      <c r="L75" s="29">
        <v>283395</v>
      </c>
      <c r="M75" s="29">
        <v>88000</v>
      </c>
      <c r="N75" s="63">
        <v>24.65</v>
      </c>
      <c r="O75" s="47">
        <v>19.59</v>
      </c>
      <c r="P75" s="47">
        <v>5.0599999999999996</v>
      </c>
      <c r="Q75" s="9"/>
      <c r="R75" s="29"/>
      <c r="S75" s="29"/>
      <c r="T75" s="29"/>
      <c r="U75" s="29"/>
      <c r="V75" s="29"/>
      <c r="W75" s="29"/>
      <c r="X75" s="9">
        <f t="shared" ref="X75:X78" si="361">SUBTOTAL(9,Q75:W75)</f>
        <v>0</v>
      </c>
      <c r="Y75" s="9"/>
      <c r="Z75" s="9"/>
      <c r="AA75" s="9"/>
      <c r="AB75" s="9">
        <f t="shared" ref="AB75:AB78" si="362">SUBTOTAL(9,Y75:AA75)</f>
        <v>0</v>
      </c>
      <c r="AC75" s="9">
        <f t="shared" ref="AC75:AC78" si="363">X75+AB75</f>
        <v>0</v>
      </c>
      <c r="AD75" s="9">
        <f t="shared" ref="AD75:AD78" si="364">ROUND((X75+Y75+Z75)*33.8%,0)</f>
        <v>0</v>
      </c>
      <c r="AE75" s="9">
        <f t="shared" ref="AE75:AE78" si="365">ROUND(X75*2%,0)</f>
        <v>0</v>
      </c>
      <c r="AF75" s="29"/>
      <c r="AG75" s="29"/>
      <c r="AH75" s="29"/>
      <c r="AI75" s="9">
        <f t="shared" ref="AI75:AI78" si="366">AF75+AG75+AH75</f>
        <v>0</v>
      </c>
      <c r="AJ75" s="47"/>
      <c r="AK75" s="47"/>
      <c r="AL75" s="47"/>
      <c r="AM75" s="47"/>
      <c r="AN75" s="47"/>
      <c r="AO75" s="47"/>
      <c r="AP75" s="47"/>
      <c r="AQ75" s="47"/>
      <c r="AR75" s="47"/>
      <c r="AS75" s="47">
        <f t="shared" ref="AS75:AS78" si="367">AJ75+AL75+AM75+AP75+AR75+AN75</f>
        <v>0</v>
      </c>
      <c r="AT75" s="47">
        <f t="shared" ref="AT75:AT78" si="368">AK75+AQ75+AO75</f>
        <v>0</v>
      </c>
      <c r="AU75" s="47">
        <f t="shared" ref="AU75:AU78" si="369">AS75+AT75</f>
        <v>0</v>
      </c>
      <c r="AV75" s="9">
        <f t="shared" ref="AV75:AV78" si="370">AW75+AX75+AY75+AZ75+BA75</f>
        <v>19462698</v>
      </c>
      <c r="AW75" s="9">
        <f t="shared" ref="AW75:AW78" si="371">I75+X75</f>
        <v>14169737</v>
      </c>
      <c r="AX75" s="9">
        <f t="shared" ref="AX75:AX78" si="372">J75+AB75</f>
        <v>98800</v>
      </c>
      <c r="AY75" s="9">
        <f t="shared" ref="AY75:AY78" si="373">K75+AD75</f>
        <v>4822766</v>
      </c>
      <c r="AZ75" s="9">
        <f t="shared" ref="AZ75:AZ78" si="374">L75+AE75</f>
        <v>283395</v>
      </c>
      <c r="BA75" s="9">
        <f t="shared" ref="BA75:BA78" si="375">M75+AI75</f>
        <v>88000</v>
      </c>
      <c r="BB75" s="47">
        <f t="shared" ref="BB75:BB78" si="376">BC75+BD75</f>
        <v>24.65</v>
      </c>
      <c r="BC75" s="47">
        <f t="shared" ref="BC75:BC78" si="377">O75+AS75</f>
        <v>19.59</v>
      </c>
      <c r="BD75" s="47">
        <f t="shared" ref="BD75:BD78" si="378">P75+AT75</f>
        <v>5.0599999999999996</v>
      </c>
    </row>
    <row r="76" spans="1:56" x14ac:dyDescent="0.25">
      <c r="A76" s="5">
        <v>1425</v>
      </c>
      <c r="B76" s="2">
        <v>600010023</v>
      </c>
      <c r="C76" s="7">
        <v>62237039</v>
      </c>
      <c r="D76" s="8" t="s">
        <v>38</v>
      </c>
      <c r="E76" s="20">
        <v>3122</v>
      </c>
      <c r="F76" s="20" t="s">
        <v>112</v>
      </c>
      <c r="G76" s="20" t="s">
        <v>98</v>
      </c>
      <c r="H76" s="9">
        <v>117618</v>
      </c>
      <c r="I76" s="50">
        <v>86611</v>
      </c>
      <c r="J76" s="50">
        <v>0</v>
      </c>
      <c r="K76" s="50">
        <v>29275</v>
      </c>
      <c r="L76" s="50">
        <v>1732</v>
      </c>
      <c r="M76" s="50">
        <v>0</v>
      </c>
      <c r="N76" s="63">
        <v>0.25</v>
      </c>
      <c r="O76" s="47">
        <v>0.25</v>
      </c>
      <c r="P76" s="47">
        <v>0</v>
      </c>
      <c r="Q76" s="9"/>
      <c r="R76" s="50"/>
      <c r="S76" s="50"/>
      <c r="T76" s="50"/>
      <c r="U76" s="50"/>
      <c r="V76" s="50"/>
      <c r="W76" s="50"/>
      <c r="X76" s="9">
        <f t="shared" si="361"/>
        <v>0</v>
      </c>
      <c r="Y76" s="9"/>
      <c r="Z76" s="9"/>
      <c r="AA76" s="9"/>
      <c r="AB76" s="9">
        <f t="shared" si="362"/>
        <v>0</v>
      </c>
      <c r="AC76" s="9">
        <f t="shared" si="363"/>
        <v>0</v>
      </c>
      <c r="AD76" s="9">
        <f t="shared" si="364"/>
        <v>0</v>
      </c>
      <c r="AE76" s="9">
        <f t="shared" si="365"/>
        <v>0</v>
      </c>
      <c r="AF76" s="50"/>
      <c r="AG76" s="50"/>
      <c r="AH76" s="50"/>
      <c r="AI76" s="9">
        <f t="shared" si="366"/>
        <v>0</v>
      </c>
      <c r="AJ76" s="47"/>
      <c r="AK76" s="47"/>
      <c r="AL76" s="47"/>
      <c r="AM76" s="47"/>
      <c r="AN76" s="47"/>
      <c r="AO76" s="47"/>
      <c r="AP76" s="47"/>
      <c r="AQ76" s="47"/>
      <c r="AR76" s="47"/>
      <c r="AS76" s="47">
        <f t="shared" si="367"/>
        <v>0</v>
      </c>
      <c r="AT76" s="47">
        <f t="shared" si="368"/>
        <v>0</v>
      </c>
      <c r="AU76" s="47">
        <f t="shared" si="369"/>
        <v>0</v>
      </c>
      <c r="AV76" s="9">
        <f t="shared" si="370"/>
        <v>117618</v>
      </c>
      <c r="AW76" s="9">
        <f t="shared" si="371"/>
        <v>86611</v>
      </c>
      <c r="AX76" s="9">
        <f t="shared" si="372"/>
        <v>0</v>
      </c>
      <c r="AY76" s="9">
        <f t="shared" si="373"/>
        <v>29275</v>
      </c>
      <c r="AZ76" s="9">
        <f t="shared" si="374"/>
        <v>1732</v>
      </c>
      <c r="BA76" s="9">
        <f t="shared" si="375"/>
        <v>0</v>
      </c>
      <c r="BB76" s="47">
        <f t="shared" si="376"/>
        <v>0.25</v>
      </c>
      <c r="BC76" s="47">
        <f t="shared" si="377"/>
        <v>0.25</v>
      </c>
      <c r="BD76" s="47">
        <f t="shared" si="378"/>
        <v>0</v>
      </c>
    </row>
    <row r="77" spans="1:56" x14ac:dyDescent="0.25">
      <c r="A77" s="5">
        <v>1425</v>
      </c>
      <c r="B77" s="2">
        <v>600010023</v>
      </c>
      <c r="C77" s="7">
        <v>62237039</v>
      </c>
      <c r="D77" s="8" t="s">
        <v>38</v>
      </c>
      <c r="E77" s="2">
        <v>3141</v>
      </c>
      <c r="F77" s="2" t="s">
        <v>20</v>
      </c>
      <c r="G77" s="7" t="s">
        <v>98</v>
      </c>
      <c r="H77" s="9">
        <v>1422043</v>
      </c>
      <c r="I77" s="9">
        <v>1041664</v>
      </c>
      <c r="J77" s="9">
        <v>0</v>
      </c>
      <c r="K77" s="9">
        <v>352082</v>
      </c>
      <c r="L77" s="9">
        <v>20833</v>
      </c>
      <c r="M77" s="9">
        <v>7464</v>
      </c>
      <c r="N77" s="63">
        <v>3.28</v>
      </c>
      <c r="O77" s="47">
        <v>0</v>
      </c>
      <c r="P77" s="47">
        <v>3.28</v>
      </c>
      <c r="Q77" s="9"/>
      <c r="R77" s="50"/>
      <c r="S77" s="50"/>
      <c r="T77" s="50"/>
      <c r="U77" s="50"/>
      <c r="V77" s="50"/>
      <c r="W77" s="50"/>
      <c r="X77" s="9">
        <f t="shared" si="361"/>
        <v>0</v>
      </c>
      <c r="Y77" s="9"/>
      <c r="Z77" s="9"/>
      <c r="AA77" s="9"/>
      <c r="AB77" s="9">
        <f t="shared" si="362"/>
        <v>0</v>
      </c>
      <c r="AC77" s="9">
        <f t="shared" si="363"/>
        <v>0</v>
      </c>
      <c r="AD77" s="9">
        <f t="shared" si="364"/>
        <v>0</v>
      </c>
      <c r="AE77" s="9">
        <f t="shared" si="365"/>
        <v>0</v>
      </c>
      <c r="AF77" s="50"/>
      <c r="AG77" s="50"/>
      <c r="AH77" s="50"/>
      <c r="AI77" s="9">
        <f t="shared" si="366"/>
        <v>0</v>
      </c>
      <c r="AJ77" s="47"/>
      <c r="AK77" s="47"/>
      <c r="AL77" s="47"/>
      <c r="AM77" s="47"/>
      <c r="AN77" s="47"/>
      <c r="AO77" s="47"/>
      <c r="AP77" s="47"/>
      <c r="AQ77" s="47"/>
      <c r="AR77" s="47"/>
      <c r="AS77" s="47">
        <f t="shared" si="367"/>
        <v>0</v>
      </c>
      <c r="AT77" s="47">
        <f t="shared" si="368"/>
        <v>0</v>
      </c>
      <c r="AU77" s="47">
        <f t="shared" si="369"/>
        <v>0</v>
      </c>
      <c r="AV77" s="9">
        <f t="shared" si="370"/>
        <v>1422043</v>
      </c>
      <c r="AW77" s="9">
        <f t="shared" si="371"/>
        <v>1041664</v>
      </c>
      <c r="AX77" s="9">
        <f t="shared" si="372"/>
        <v>0</v>
      </c>
      <c r="AY77" s="9">
        <f t="shared" si="373"/>
        <v>352082</v>
      </c>
      <c r="AZ77" s="9">
        <f t="shared" si="374"/>
        <v>20833</v>
      </c>
      <c r="BA77" s="9">
        <f t="shared" si="375"/>
        <v>7464</v>
      </c>
      <c r="BB77" s="47">
        <f t="shared" si="376"/>
        <v>3.28</v>
      </c>
      <c r="BC77" s="47">
        <f t="shared" si="377"/>
        <v>0</v>
      </c>
      <c r="BD77" s="47">
        <f t="shared" si="378"/>
        <v>3.28</v>
      </c>
    </row>
    <row r="78" spans="1:56" x14ac:dyDescent="0.25">
      <c r="A78" s="5">
        <v>1425</v>
      </c>
      <c r="B78" s="2">
        <v>600010023</v>
      </c>
      <c r="C78" s="7">
        <v>62237039</v>
      </c>
      <c r="D78" s="8" t="s">
        <v>38</v>
      </c>
      <c r="E78" s="2">
        <v>3147</v>
      </c>
      <c r="F78" s="2" t="s">
        <v>27</v>
      </c>
      <c r="G78" s="7" t="s">
        <v>98</v>
      </c>
      <c r="H78" s="9">
        <v>3127226</v>
      </c>
      <c r="I78" s="9">
        <v>2289663</v>
      </c>
      <c r="J78" s="9">
        <v>0</v>
      </c>
      <c r="K78" s="9">
        <v>773906</v>
      </c>
      <c r="L78" s="9">
        <v>45793</v>
      </c>
      <c r="M78" s="9">
        <v>17864</v>
      </c>
      <c r="N78" s="63">
        <v>5.17</v>
      </c>
      <c r="O78" s="47">
        <v>3.66</v>
      </c>
      <c r="P78" s="47">
        <v>1.51</v>
      </c>
      <c r="Q78" s="9"/>
      <c r="R78" s="50"/>
      <c r="S78" s="50"/>
      <c r="T78" s="50"/>
      <c r="U78" s="50"/>
      <c r="V78" s="50"/>
      <c r="W78" s="50"/>
      <c r="X78" s="9">
        <f t="shared" si="361"/>
        <v>0</v>
      </c>
      <c r="Y78" s="9"/>
      <c r="Z78" s="9"/>
      <c r="AA78" s="9"/>
      <c r="AB78" s="9">
        <f t="shared" si="362"/>
        <v>0</v>
      </c>
      <c r="AC78" s="9">
        <f t="shared" si="363"/>
        <v>0</v>
      </c>
      <c r="AD78" s="9">
        <f t="shared" si="364"/>
        <v>0</v>
      </c>
      <c r="AE78" s="9">
        <f t="shared" si="365"/>
        <v>0</v>
      </c>
      <c r="AF78" s="50"/>
      <c r="AG78" s="50"/>
      <c r="AH78" s="50"/>
      <c r="AI78" s="9">
        <f t="shared" si="366"/>
        <v>0</v>
      </c>
      <c r="AJ78" s="47"/>
      <c r="AK78" s="47"/>
      <c r="AL78" s="47"/>
      <c r="AM78" s="47"/>
      <c r="AN78" s="47"/>
      <c r="AO78" s="47"/>
      <c r="AP78" s="47"/>
      <c r="AQ78" s="47"/>
      <c r="AR78" s="47"/>
      <c r="AS78" s="47">
        <f t="shared" si="367"/>
        <v>0</v>
      </c>
      <c r="AT78" s="47">
        <f t="shared" si="368"/>
        <v>0</v>
      </c>
      <c r="AU78" s="47">
        <f t="shared" si="369"/>
        <v>0</v>
      </c>
      <c r="AV78" s="9">
        <f t="shared" si="370"/>
        <v>3127226</v>
      </c>
      <c r="AW78" s="9">
        <f t="shared" si="371"/>
        <v>2289663</v>
      </c>
      <c r="AX78" s="9">
        <f t="shared" si="372"/>
        <v>0</v>
      </c>
      <c r="AY78" s="9">
        <f t="shared" si="373"/>
        <v>773906</v>
      </c>
      <c r="AZ78" s="9">
        <f t="shared" si="374"/>
        <v>45793</v>
      </c>
      <c r="BA78" s="9">
        <f t="shared" si="375"/>
        <v>17864</v>
      </c>
      <c r="BB78" s="47">
        <f t="shared" si="376"/>
        <v>5.17</v>
      </c>
      <c r="BC78" s="47">
        <f t="shared" si="377"/>
        <v>3.66</v>
      </c>
      <c r="BD78" s="47">
        <f t="shared" si="378"/>
        <v>1.51</v>
      </c>
    </row>
    <row r="79" spans="1:56" x14ac:dyDescent="0.25">
      <c r="A79" s="30"/>
      <c r="B79" s="31"/>
      <c r="C79" s="32"/>
      <c r="D79" s="33" t="s">
        <v>169</v>
      </c>
      <c r="E79" s="31"/>
      <c r="F79" s="31"/>
      <c r="G79" s="32"/>
      <c r="H79" s="34">
        <v>24129585</v>
      </c>
      <c r="I79" s="34">
        <v>17587675</v>
      </c>
      <c r="J79" s="34">
        <v>98800</v>
      </c>
      <c r="K79" s="34">
        <v>5978029</v>
      </c>
      <c r="L79" s="34">
        <v>351753</v>
      </c>
      <c r="M79" s="34">
        <v>113328</v>
      </c>
      <c r="N79" s="64">
        <v>33.35</v>
      </c>
      <c r="O79" s="64">
        <v>23.5</v>
      </c>
      <c r="P79" s="64">
        <v>9.85</v>
      </c>
      <c r="Q79" s="51">
        <f t="shared" ref="Q79:BD79" si="379">SUM(Q75:Q78)</f>
        <v>0</v>
      </c>
      <c r="R79" s="51">
        <f t="shared" si="379"/>
        <v>0</v>
      </c>
      <c r="S79" s="51">
        <f t="shared" si="379"/>
        <v>0</v>
      </c>
      <c r="T79" s="51">
        <f t="shared" si="379"/>
        <v>0</v>
      </c>
      <c r="U79" s="51">
        <f t="shared" si="379"/>
        <v>0</v>
      </c>
      <c r="V79" s="51">
        <f t="shared" si="379"/>
        <v>0</v>
      </c>
      <c r="W79" s="51">
        <f t="shared" si="379"/>
        <v>0</v>
      </c>
      <c r="X79" s="51">
        <f t="shared" si="379"/>
        <v>0</v>
      </c>
      <c r="Y79" s="51">
        <f t="shared" si="379"/>
        <v>0</v>
      </c>
      <c r="Z79" s="51">
        <f t="shared" si="379"/>
        <v>0</v>
      </c>
      <c r="AA79" s="51">
        <f t="shared" si="379"/>
        <v>0</v>
      </c>
      <c r="AB79" s="51">
        <f t="shared" si="379"/>
        <v>0</v>
      </c>
      <c r="AC79" s="51">
        <f t="shared" si="379"/>
        <v>0</v>
      </c>
      <c r="AD79" s="51">
        <f t="shared" si="379"/>
        <v>0</v>
      </c>
      <c r="AE79" s="51">
        <f t="shared" si="379"/>
        <v>0</v>
      </c>
      <c r="AF79" s="51">
        <f t="shared" si="379"/>
        <v>0</v>
      </c>
      <c r="AG79" s="51">
        <f t="shared" si="379"/>
        <v>0</v>
      </c>
      <c r="AH79" s="51">
        <f t="shared" si="379"/>
        <v>0</v>
      </c>
      <c r="AI79" s="51">
        <f t="shared" si="379"/>
        <v>0</v>
      </c>
      <c r="AJ79" s="58">
        <f t="shared" si="379"/>
        <v>0</v>
      </c>
      <c r="AK79" s="58">
        <f t="shared" si="379"/>
        <v>0</v>
      </c>
      <c r="AL79" s="48">
        <f t="shared" si="379"/>
        <v>0</v>
      </c>
      <c r="AM79" s="48">
        <f t="shared" si="379"/>
        <v>0</v>
      </c>
      <c r="AN79" s="48">
        <f t="shared" si="379"/>
        <v>0</v>
      </c>
      <c r="AO79" s="48">
        <f t="shared" si="379"/>
        <v>0</v>
      </c>
      <c r="AP79" s="48">
        <f t="shared" si="379"/>
        <v>0</v>
      </c>
      <c r="AQ79" s="48">
        <f t="shared" si="379"/>
        <v>0</v>
      </c>
      <c r="AR79" s="48">
        <f t="shared" si="379"/>
        <v>0</v>
      </c>
      <c r="AS79" s="48">
        <f t="shared" si="379"/>
        <v>0</v>
      </c>
      <c r="AT79" s="48">
        <f t="shared" si="379"/>
        <v>0</v>
      </c>
      <c r="AU79" s="48">
        <f t="shared" si="379"/>
        <v>0</v>
      </c>
      <c r="AV79" s="34">
        <f t="shared" si="379"/>
        <v>24129585</v>
      </c>
      <c r="AW79" s="34">
        <f t="shared" si="379"/>
        <v>17587675</v>
      </c>
      <c r="AX79" s="34">
        <f t="shared" si="379"/>
        <v>98800</v>
      </c>
      <c r="AY79" s="34">
        <f t="shared" si="379"/>
        <v>5978029</v>
      </c>
      <c r="AZ79" s="34">
        <f t="shared" si="379"/>
        <v>351753</v>
      </c>
      <c r="BA79" s="34">
        <f t="shared" si="379"/>
        <v>113328</v>
      </c>
      <c r="BB79" s="48">
        <f t="shared" si="379"/>
        <v>33.35</v>
      </c>
      <c r="BC79" s="48">
        <f t="shared" si="379"/>
        <v>23.5</v>
      </c>
      <c r="BD79" s="48">
        <f t="shared" si="379"/>
        <v>9.85</v>
      </c>
    </row>
    <row r="80" spans="1:56" x14ac:dyDescent="0.25">
      <c r="A80" s="26">
        <v>1426</v>
      </c>
      <c r="B80" s="6">
        <v>600020371</v>
      </c>
      <c r="C80" s="27">
        <v>60252600</v>
      </c>
      <c r="D80" s="28" t="s">
        <v>39</v>
      </c>
      <c r="E80" s="6">
        <v>3122</v>
      </c>
      <c r="F80" s="6" t="s">
        <v>18</v>
      </c>
      <c r="G80" s="6" t="s">
        <v>19</v>
      </c>
      <c r="H80" s="29">
        <v>19659004</v>
      </c>
      <c r="I80" s="29">
        <v>14320800</v>
      </c>
      <c r="J80" s="29">
        <v>91000</v>
      </c>
      <c r="K80" s="29">
        <v>4871188</v>
      </c>
      <c r="L80" s="29">
        <v>286416</v>
      </c>
      <c r="M80" s="29">
        <v>89600</v>
      </c>
      <c r="N80" s="63">
        <v>25.099999999999998</v>
      </c>
      <c r="O80" s="47">
        <v>19.529999999999998</v>
      </c>
      <c r="P80" s="47">
        <v>5.57</v>
      </c>
      <c r="Q80" s="9"/>
      <c r="R80" s="29"/>
      <c r="S80" s="29"/>
      <c r="T80" s="29"/>
      <c r="U80" s="29"/>
      <c r="V80" s="29"/>
      <c r="W80" s="29"/>
      <c r="X80" s="9">
        <f t="shared" ref="X80:X82" si="380">SUBTOTAL(9,Q80:W80)</f>
        <v>0</v>
      </c>
      <c r="Y80" s="9"/>
      <c r="Z80" s="9"/>
      <c r="AA80" s="9"/>
      <c r="AB80" s="9">
        <f t="shared" ref="AB80:AB82" si="381">SUBTOTAL(9,Y80:AA80)</f>
        <v>0</v>
      </c>
      <c r="AC80" s="9">
        <f t="shared" ref="AC80:AC82" si="382">X80+AB80</f>
        <v>0</v>
      </c>
      <c r="AD80" s="9">
        <f t="shared" ref="AD80:AD82" si="383">ROUND((X80+Y80+Z80)*33.8%,0)</f>
        <v>0</v>
      </c>
      <c r="AE80" s="9">
        <f t="shared" ref="AE80:AE82" si="384">ROUND(X80*2%,0)</f>
        <v>0</v>
      </c>
      <c r="AF80" s="29"/>
      <c r="AG80" s="29"/>
      <c r="AH80" s="29"/>
      <c r="AI80" s="9">
        <f t="shared" ref="AI80:AI82" si="385">AF80+AG80+AH80</f>
        <v>0</v>
      </c>
      <c r="AJ80" s="47"/>
      <c r="AK80" s="47"/>
      <c r="AL80" s="47"/>
      <c r="AM80" s="47"/>
      <c r="AN80" s="47"/>
      <c r="AO80" s="47"/>
      <c r="AP80" s="47"/>
      <c r="AQ80" s="47"/>
      <c r="AR80" s="47"/>
      <c r="AS80" s="47">
        <f t="shared" ref="AS80:AS82" si="386">AJ80+AL80+AM80+AP80+AR80+AN80</f>
        <v>0</v>
      </c>
      <c r="AT80" s="47">
        <f t="shared" ref="AT80:AT82" si="387">AK80+AQ80+AO80</f>
        <v>0</v>
      </c>
      <c r="AU80" s="47">
        <f t="shared" ref="AU80:AU82" si="388">AS80+AT80</f>
        <v>0</v>
      </c>
      <c r="AV80" s="9">
        <f t="shared" ref="AV80:AV82" si="389">AW80+AX80+AY80+AZ80+BA80</f>
        <v>19659004</v>
      </c>
      <c r="AW80" s="9">
        <f t="shared" ref="AW80:AW82" si="390">I80+X80</f>
        <v>14320800</v>
      </c>
      <c r="AX80" s="9">
        <f t="shared" ref="AX80:AX82" si="391">J80+AB80</f>
        <v>91000</v>
      </c>
      <c r="AY80" s="9">
        <f t="shared" ref="AY80:AY82" si="392">K80+AD80</f>
        <v>4871188</v>
      </c>
      <c r="AZ80" s="9">
        <f t="shared" ref="AZ80:AZ82" si="393">L80+AE80</f>
        <v>286416</v>
      </c>
      <c r="BA80" s="9">
        <f t="shared" ref="BA80:BA82" si="394">M80+AI80</f>
        <v>89600</v>
      </c>
      <c r="BB80" s="47">
        <f t="shared" ref="BB80:BB82" si="395">BC80+BD80</f>
        <v>25.099999999999998</v>
      </c>
      <c r="BC80" s="47">
        <f t="shared" ref="BC80:BC82" si="396">O80+AS80</f>
        <v>19.529999999999998</v>
      </c>
      <c r="BD80" s="47">
        <f t="shared" ref="BD80:BD82" si="397">P80+AT80</f>
        <v>5.57</v>
      </c>
    </row>
    <row r="81" spans="1:56" x14ac:dyDescent="0.25">
      <c r="A81" s="5">
        <v>1426</v>
      </c>
      <c r="B81" s="2">
        <v>600020371</v>
      </c>
      <c r="C81" s="7">
        <v>60252600</v>
      </c>
      <c r="D81" s="8" t="s">
        <v>39</v>
      </c>
      <c r="E81" s="20">
        <v>3122</v>
      </c>
      <c r="F81" s="20" t="s">
        <v>112</v>
      </c>
      <c r="G81" s="20" t="s">
        <v>98</v>
      </c>
      <c r="H81" s="9">
        <v>810245</v>
      </c>
      <c r="I81" s="50">
        <v>596646</v>
      </c>
      <c r="J81" s="50">
        <v>0</v>
      </c>
      <c r="K81" s="50">
        <v>201666</v>
      </c>
      <c r="L81" s="50">
        <v>11933</v>
      </c>
      <c r="M81" s="50">
        <v>0</v>
      </c>
      <c r="N81" s="63">
        <v>1.5</v>
      </c>
      <c r="O81" s="47">
        <v>1.5</v>
      </c>
      <c r="P81" s="47">
        <v>0</v>
      </c>
      <c r="Q81" s="9"/>
      <c r="R81" s="50"/>
      <c r="S81" s="50"/>
      <c r="T81" s="50"/>
      <c r="U81" s="50"/>
      <c r="V81" s="50"/>
      <c r="W81" s="50"/>
      <c r="X81" s="9">
        <f t="shared" si="380"/>
        <v>0</v>
      </c>
      <c r="Y81" s="9"/>
      <c r="Z81" s="9"/>
      <c r="AA81" s="9"/>
      <c r="AB81" s="9">
        <f t="shared" si="381"/>
        <v>0</v>
      </c>
      <c r="AC81" s="9">
        <f t="shared" si="382"/>
        <v>0</v>
      </c>
      <c r="AD81" s="9">
        <f t="shared" si="383"/>
        <v>0</v>
      </c>
      <c r="AE81" s="9">
        <f t="shared" si="384"/>
        <v>0</v>
      </c>
      <c r="AF81" s="50"/>
      <c r="AG81" s="50"/>
      <c r="AH81" s="50"/>
      <c r="AI81" s="9">
        <f t="shared" si="385"/>
        <v>0</v>
      </c>
      <c r="AJ81" s="47"/>
      <c r="AK81" s="47"/>
      <c r="AL81" s="47"/>
      <c r="AM81" s="47"/>
      <c r="AN81" s="47"/>
      <c r="AO81" s="47"/>
      <c r="AP81" s="47"/>
      <c r="AQ81" s="47"/>
      <c r="AR81" s="47"/>
      <c r="AS81" s="47">
        <f t="shared" si="386"/>
        <v>0</v>
      </c>
      <c r="AT81" s="47">
        <f t="shared" si="387"/>
        <v>0</v>
      </c>
      <c r="AU81" s="47">
        <f t="shared" si="388"/>
        <v>0</v>
      </c>
      <c r="AV81" s="9">
        <f t="shared" si="389"/>
        <v>810245</v>
      </c>
      <c r="AW81" s="9">
        <f t="shared" si="390"/>
        <v>596646</v>
      </c>
      <c r="AX81" s="9">
        <f t="shared" si="391"/>
        <v>0</v>
      </c>
      <c r="AY81" s="9">
        <f t="shared" si="392"/>
        <v>201666</v>
      </c>
      <c r="AZ81" s="9">
        <f t="shared" si="393"/>
        <v>11933</v>
      </c>
      <c r="BA81" s="9">
        <f t="shared" si="394"/>
        <v>0</v>
      </c>
      <c r="BB81" s="47">
        <f t="shared" si="395"/>
        <v>1.5</v>
      </c>
      <c r="BC81" s="47">
        <f t="shared" si="396"/>
        <v>1.5</v>
      </c>
      <c r="BD81" s="47">
        <f t="shared" si="397"/>
        <v>0</v>
      </c>
    </row>
    <row r="82" spans="1:56" x14ac:dyDescent="0.25">
      <c r="A82" s="5">
        <v>1426</v>
      </c>
      <c r="B82" s="2">
        <v>600020371</v>
      </c>
      <c r="C82" s="7">
        <v>60252600</v>
      </c>
      <c r="D82" s="8" t="s">
        <v>39</v>
      </c>
      <c r="E82" s="2">
        <v>3150</v>
      </c>
      <c r="F82" s="2" t="s">
        <v>31</v>
      </c>
      <c r="G82" s="2" t="s">
        <v>19</v>
      </c>
      <c r="H82" s="9">
        <v>4694478</v>
      </c>
      <c r="I82" s="9">
        <v>3438130</v>
      </c>
      <c r="J82" s="9">
        <v>6500</v>
      </c>
      <c r="K82" s="9">
        <v>1164285</v>
      </c>
      <c r="L82" s="9">
        <v>68763</v>
      </c>
      <c r="M82" s="9">
        <v>16800</v>
      </c>
      <c r="N82" s="63">
        <v>5.78</v>
      </c>
      <c r="O82" s="47">
        <v>5.24</v>
      </c>
      <c r="P82" s="47">
        <v>0.54</v>
      </c>
      <c r="Q82" s="9"/>
      <c r="R82" s="9"/>
      <c r="S82" s="9"/>
      <c r="T82" s="9"/>
      <c r="U82" s="9"/>
      <c r="V82" s="9"/>
      <c r="W82" s="9"/>
      <c r="X82" s="9">
        <f t="shared" si="380"/>
        <v>0</v>
      </c>
      <c r="Y82" s="9"/>
      <c r="Z82" s="9"/>
      <c r="AA82" s="9"/>
      <c r="AB82" s="9">
        <f t="shared" si="381"/>
        <v>0</v>
      </c>
      <c r="AC82" s="9">
        <f t="shared" si="382"/>
        <v>0</v>
      </c>
      <c r="AD82" s="9">
        <f t="shared" si="383"/>
        <v>0</v>
      </c>
      <c r="AE82" s="9">
        <f t="shared" si="384"/>
        <v>0</v>
      </c>
      <c r="AF82" s="9"/>
      <c r="AG82" s="9"/>
      <c r="AH82" s="9"/>
      <c r="AI82" s="9">
        <f t="shared" si="385"/>
        <v>0</v>
      </c>
      <c r="AJ82" s="47"/>
      <c r="AK82" s="47"/>
      <c r="AL82" s="47"/>
      <c r="AM82" s="47"/>
      <c r="AN82" s="47"/>
      <c r="AO82" s="47"/>
      <c r="AP82" s="47"/>
      <c r="AQ82" s="47"/>
      <c r="AR82" s="47"/>
      <c r="AS82" s="47">
        <f t="shared" si="386"/>
        <v>0</v>
      </c>
      <c r="AT82" s="47">
        <f t="shared" si="387"/>
        <v>0</v>
      </c>
      <c r="AU82" s="47">
        <f t="shared" si="388"/>
        <v>0</v>
      </c>
      <c r="AV82" s="9">
        <f t="shared" si="389"/>
        <v>4694478</v>
      </c>
      <c r="AW82" s="9">
        <f t="shared" si="390"/>
        <v>3438130</v>
      </c>
      <c r="AX82" s="9">
        <f t="shared" si="391"/>
        <v>6500</v>
      </c>
      <c r="AY82" s="9">
        <f t="shared" si="392"/>
        <v>1164285</v>
      </c>
      <c r="AZ82" s="9">
        <f t="shared" si="393"/>
        <v>68763</v>
      </c>
      <c r="BA82" s="9">
        <f t="shared" si="394"/>
        <v>16800</v>
      </c>
      <c r="BB82" s="47">
        <f t="shared" si="395"/>
        <v>5.78</v>
      </c>
      <c r="BC82" s="47">
        <f t="shared" si="396"/>
        <v>5.24</v>
      </c>
      <c r="BD82" s="47">
        <f t="shared" si="397"/>
        <v>0.54</v>
      </c>
    </row>
    <row r="83" spans="1:56" x14ac:dyDescent="0.25">
      <c r="A83" s="30"/>
      <c r="B83" s="31"/>
      <c r="C83" s="32"/>
      <c r="D83" s="33" t="s">
        <v>170</v>
      </c>
      <c r="E83" s="31"/>
      <c r="F83" s="31"/>
      <c r="G83" s="31"/>
      <c r="H83" s="34">
        <v>25163727</v>
      </c>
      <c r="I83" s="34">
        <v>18355576</v>
      </c>
      <c r="J83" s="34">
        <v>97500</v>
      </c>
      <c r="K83" s="34">
        <v>6237139</v>
      </c>
      <c r="L83" s="34">
        <v>367112</v>
      </c>
      <c r="M83" s="34">
        <v>106400</v>
      </c>
      <c r="N83" s="64">
        <v>32.379999999999995</v>
      </c>
      <c r="O83" s="64">
        <v>26.269999999999996</v>
      </c>
      <c r="P83" s="64">
        <v>6.11</v>
      </c>
      <c r="Q83" s="34">
        <f t="shared" ref="Q83:BD83" si="398">SUM(Q80:Q82)</f>
        <v>0</v>
      </c>
      <c r="R83" s="34">
        <f t="shared" si="398"/>
        <v>0</v>
      </c>
      <c r="S83" s="34">
        <f t="shared" si="398"/>
        <v>0</v>
      </c>
      <c r="T83" s="34">
        <f t="shared" si="398"/>
        <v>0</v>
      </c>
      <c r="U83" s="34">
        <f t="shared" si="398"/>
        <v>0</v>
      </c>
      <c r="V83" s="34">
        <f t="shared" si="398"/>
        <v>0</v>
      </c>
      <c r="W83" s="34">
        <f t="shared" si="398"/>
        <v>0</v>
      </c>
      <c r="X83" s="34">
        <f t="shared" si="398"/>
        <v>0</v>
      </c>
      <c r="Y83" s="34">
        <f t="shared" si="398"/>
        <v>0</v>
      </c>
      <c r="Z83" s="34">
        <f t="shared" si="398"/>
        <v>0</v>
      </c>
      <c r="AA83" s="34">
        <f t="shared" si="398"/>
        <v>0</v>
      </c>
      <c r="AB83" s="34">
        <f t="shared" si="398"/>
        <v>0</v>
      </c>
      <c r="AC83" s="34">
        <f t="shared" si="398"/>
        <v>0</v>
      </c>
      <c r="AD83" s="34">
        <f t="shared" si="398"/>
        <v>0</v>
      </c>
      <c r="AE83" s="34">
        <f t="shared" si="398"/>
        <v>0</v>
      </c>
      <c r="AF83" s="34">
        <f t="shared" si="398"/>
        <v>0</v>
      </c>
      <c r="AG83" s="34">
        <f t="shared" si="398"/>
        <v>0</v>
      </c>
      <c r="AH83" s="34">
        <f t="shared" si="398"/>
        <v>0</v>
      </c>
      <c r="AI83" s="34">
        <f t="shared" si="398"/>
        <v>0</v>
      </c>
      <c r="AJ83" s="48">
        <f t="shared" si="398"/>
        <v>0</v>
      </c>
      <c r="AK83" s="48">
        <f t="shared" si="398"/>
        <v>0</v>
      </c>
      <c r="AL83" s="48">
        <f t="shared" si="398"/>
        <v>0</v>
      </c>
      <c r="AM83" s="48">
        <f t="shared" si="398"/>
        <v>0</v>
      </c>
      <c r="AN83" s="48">
        <f t="shared" si="398"/>
        <v>0</v>
      </c>
      <c r="AO83" s="48">
        <f t="shared" si="398"/>
        <v>0</v>
      </c>
      <c r="AP83" s="48">
        <f t="shared" si="398"/>
        <v>0</v>
      </c>
      <c r="AQ83" s="48">
        <f t="shared" si="398"/>
        <v>0</v>
      </c>
      <c r="AR83" s="48">
        <f t="shared" si="398"/>
        <v>0</v>
      </c>
      <c r="AS83" s="48">
        <f t="shared" si="398"/>
        <v>0</v>
      </c>
      <c r="AT83" s="48">
        <f t="shared" si="398"/>
        <v>0</v>
      </c>
      <c r="AU83" s="48">
        <f t="shared" si="398"/>
        <v>0</v>
      </c>
      <c r="AV83" s="34">
        <f t="shared" si="398"/>
        <v>25163727</v>
      </c>
      <c r="AW83" s="34">
        <f t="shared" si="398"/>
        <v>18355576</v>
      </c>
      <c r="AX83" s="34">
        <f t="shared" si="398"/>
        <v>97500</v>
      </c>
      <c r="AY83" s="34">
        <f t="shared" si="398"/>
        <v>6237139</v>
      </c>
      <c r="AZ83" s="34">
        <f t="shared" si="398"/>
        <v>367112</v>
      </c>
      <c r="BA83" s="34">
        <f t="shared" si="398"/>
        <v>106400</v>
      </c>
      <c r="BB83" s="48">
        <f t="shared" si="398"/>
        <v>32.379999999999995</v>
      </c>
      <c r="BC83" s="48">
        <f t="shared" si="398"/>
        <v>26.269999999999996</v>
      </c>
      <c r="BD83" s="48">
        <f t="shared" si="398"/>
        <v>6.11</v>
      </c>
    </row>
    <row r="84" spans="1:56" x14ac:dyDescent="0.25">
      <c r="A84" s="26">
        <v>1427</v>
      </c>
      <c r="B84" s="6">
        <v>600010422</v>
      </c>
      <c r="C84" s="27">
        <v>60252766</v>
      </c>
      <c r="D84" s="28" t="s">
        <v>40</v>
      </c>
      <c r="E84" s="6">
        <v>3122</v>
      </c>
      <c r="F84" s="6" t="s">
        <v>18</v>
      </c>
      <c r="G84" s="6" t="s">
        <v>19</v>
      </c>
      <c r="H84" s="29">
        <v>27088227</v>
      </c>
      <c r="I84" s="29">
        <v>19583280</v>
      </c>
      <c r="J84" s="29">
        <v>259890</v>
      </c>
      <c r="K84" s="29">
        <v>6706991</v>
      </c>
      <c r="L84" s="29">
        <v>391666</v>
      </c>
      <c r="M84" s="29">
        <v>146400</v>
      </c>
      <c r="N84" s="63">
        <v>35.92</v>
      </c>
      <c r="O84" s="47">
        <v>28.59</v>
      </c>
      <c r="P84" s="47">
        <v>7.33</v>
      </c>
      <c r="Q84" s="9"/>
      <c r="R84" s="29"/>
      <c r="S84" s="29"/>
      <c r="T84" s="29"/>
      <c r="U84" s="29"/>
      <c r="V84" s="29"/>
      <c r="W84" s="29"/>
      <c r="X84" s="9">
        <f t="shared" ref="X84:X87" si="399">SUBTOTAL(9,Q84:W84)</f>
        <v>0</v>
      </c>
      <c r="Y84" s="9"/>
      <c r="Z84" s="9"/>
      <c r="AA84" s="9"/>
      <c r="AB84" s="9">
        <f t="shared" ref="AB84:AB87" si="400">SUBTOTAL(9,Y84:AA84)</f>
        <v>0</v>
      </c>
      <c r="AC84" s="9">
        <f t="shared" ref="AC84:AC87" si="401">X84+AB84</f>
        <v>0</v>
      </c>
      <c r="AD84" s="9">
        <f t="shared" ref="AD84:AD87" si="402">ROUND((X84+Y84+Z84)*33.8%,0)</f>
        <v>0</v>
      </c>
      <c r="AE84" s="9">
        <f t="shared" ref="AE84:AE87" si="403">ROUND(X84*2%,0)</f>
        <v>0</v>
      </c>
      <c r="AF84" s="29"/>
      <c r="AG84" s="29"/>
      <c r="AH84" s="29"/>
      <c r="AI84" s="9">
        <f t="shared" ref="AI84:AI87" si="404">AF84+AG84+AH84</f>
        <v>0</v>
      </c>
      <c r="AJ84" s="47"/>
      <c r="AK84" s="47"/>
      <c r="AL84" s="47"/>
      <c r="AM84" s="47"/>
      <c r="AN84" s="47"/>
      <c r="AO84" s="47"/>
      <c r="AP84" s="47"/>
      <c r="AQ84" s="47"/>
      <c r="AR84" s="47"/>
      <c r="AS84" s="47">
        <f t="shared" ref="AS84:AS87" si="405">AJ84+AL84+AM84+AP84+AR84+AN84</f>
        <v>0</v>
      </c>
      <c r="AT84" s="47">
        <f t="shared" ref="AT84:AT87" si="406">AK84+AQ84+AO84</f>
        <v>0</v>
      </c>
      <c r="AU84" s="47">
        <f t="shared" ref="AU84:AU87" si="407">AS84+AT84</f>
        <v>0</v>
      </c>
      <c r="AV84" s="9">
        <f t="shared" ref="AV84:AV87" si="408">AW84+AX84+AY84+AZ84+BA84</f>
        <v>27088227</v>
      </c>
      <c r="AW84" s="9">
        <f t="shared" ref="AW84:AW87" si="409">I84+X84</f>
        <v>19583280</v>
      </c>
      <c r="AX84" s="9">
        <f t="shared" ref="AX84:AX87" si="410">J84+AB84</f>
        <v>259890</v>
      </c>
      <c r="AY84" s="9">
        <f t="shared" ref="AY84:AY87" si="411">K84+AD84</f>
        <v>6706991</v>
      </c>
      <c r="AZ84" s="9">
        <f t="shared" ref="AZ84:AZ87" si="412">L84+AE84</f>
        <v>391666</v>
      </c>
      <c r="BA84" s="9">
        <f t="shared" ref="BA84:BA87" si="413">M84+AI84</f>
        <v>146400</v>
      </c>
      <c r="BB84" s="47">
        <f t="shared" ref="BB84:BB87" si="414">BC84+BD84</f>
        <v>35.92</v>
      </c>
      <c r="BC84" s="47">
        <f t="shared" ref="BC84:BC87" si="415">O84+AS84</f>
        <v>28.59</v>
      </c>
      <c r="BD84" s="47">
        <f t="shared" ref="BD84:BD87" si="416">P84+AT84</f>
        <v>7.33</v>
      </c>
    </row>
    <row r="85" spans="1:56" x14ac:dyDescent="0.25">
      <c r="A85" s="5">
        <v>1427</v>
      </c>
      <c r="B85" s="2">
        <v>600010422</v>
      </c>
      <c r="C85" s="7">
        <v>60252766</v>
      </c>
      <c r="D85" s="8" t="s">
        <v>40</v>
      </c>
      <c r="E85" s="20">
        <v>3122</v>
      </c>
      <c r="F85" s="20" t="s">
        <v>112</v>
      </c>
      <c r="G85" s="20" t="s">
        <v>98</v>
      </c>
      <c r="H85" s="9">
        <v>117618</v>
      </c>
      <c r="I85" s="50">
        <v>86611</v>
      </c>
      <c r="J85" s="50">
        <v>0</v>
      </c>
      <c r="K85" s="50">
        <v>29275</v>
      </c>
      <c r="L85" s="50">
        <v>1732</v>
      </c>
      <c r="M85" s="50">
        <v>0</v>
      </c>
      <c r="N85" s="63">
        <v>0.25</v>
      </c>
      <c r="O85" s="47">
        <v>0.25</v>
      </c>
      <c r="P85" s="47">
        <v>0</v>
      </c>
      <c r="Q85" s="9"/>
      <c r="R85" s="50"/>
      <c r="S85" s="50"/>
      <c r="T85" s="50"/>
      <c r="U85" s="50"/>
      <c r="V85" s="50"/>
      <c r="W85" s="50"/>
      <c r="X85" s="9">
        <f t="shared" si="399"/>
        <v>0</v>
      </c>
      <c r="Y85" s="9"/>
      <c r="Z85" s="9"/>
      <c r="AA85" s="9"/>
      <c r="AB85" s="9">
        <f t="shared" si="400"/>
        <v>0</v>
      </c>
      <c r="AC85" s="9">
        <f t="shared" si="401"/>
        <v>0</v>
      </c>
      <c r="AD85" s="9">
        <f t="shared" si="402"/>
        <v>0</v>
      </c>
      <c r="AE85" s="9">
        <f t="shared" si="403"/>
        <v>0</v>
      </c>
      <c r="AF85" s="50"/>
      <c r="AG85" s="50"/>
      <c r="AH85" s="50"/>
      <c r="AI85" s="9">
        <f t="shared" si="404"/>
        <v>0</v>
      </c>
      <c r="AJ85" s="47"/>
      <c r="AK85" s="47"/>
      <c r="AL85" s="47"/>
      <c r="AM85" s="47"/>
      <c r="AN85" s="47"/>
      <c r="AO85" s="47"/>
      <c r="AP85" s="47"/>
      <c r="AQ85" s="47"/>
      <c r="AR85" s="47"/>
      <c r="AS85" s="47">
        <f t="shared" si="405"/>
        <v>0</v>
      </c>
      <c r="AT85" s="47">
        <f t="shared" si="406"/>
        <v>0</v>
      </c>
      <c r="AU85" s="47">
        <f t="shared" si="407"/>
        <v>0</v>
      </c>
      <c r="AV85" s="9">
        <f t="shared" si="408"/>
        <v>117618</v>
      </c>
      <c r="AW85" s="9">
        <f t="shared" si="409"/>
        <v>86611</v>
      </c>
      <c r="AX85" s="9">
        <f t="shared" si="410"/>
        <v>0</v>
      </c>
      <c r="AY85" s="9">
        <f t="shared" si="411"/>
        <v>29275</v>
      </c>
      <c r="AZ85" s="9">
        <f t="shared" si="412"/>
        <v>1732</v>
      </c>
      <c r="BA85" s="9">
        <f t="shared" si="413"/>
        <v>0</v>
      </c>
      <c r="BB85" s="47">
        <f t="shared" si="414"/>
        <v>0.25</v>
      </c>
      <c r="BC85" s="47">
        <f t="shared" si="415"/>
        <v>0.25</v>
      </c>
      <c r="BD85" s="47">
        <f t="shared" si="416"/>
        <v>0</v>
      </c>
    </row>
    <row r="86" spans="1:56" x14ac:dyDescent="0.25">
      <c r="A86" s="5">
        <v>1427</v>
      </c>
      <c r="B86" s="2">
        <v>600010422</v>
      </c>
      <c r="C86" s="7">
        <v>60252766</v>
      </c>
      <c r="D86" s="8" t="s">
        <v>40</v>
      </c>
      <c r="E86" s="2">
        <v>3141</v>
      </c>
      <c r="F86" s="2" t="s">
        <v>20</v>
      </c>
      <c r="G86" s="7" t="s">
        <v>98</v>
      </c>
      <c r="H86" s="9">
        <v>746377</v>
      </c>
      <c r="I86" s="9">
        <v>544576</v>
      </c>
      <c r="J86" s="9">
        <v>0</v>
      </c>
      <c r="K86" s="9">
        <v>184067</v>
      </c>
      <c r="L86" s="9">
        <v>10892</v>
      </c>
      <c r="M86" s="9">
        <v>6842</v>
      </c>
      <c r="N86" s="63">
        <v>1.72</v>
      </c>
      <c r="O86" s="47">
        <v>0</v>
      </c>
      <c r="P86" s="47">
        <v>1.72</v>
      </c>
      <c r="Q86" s="9"/>
      <c r="R86" s="50"/>
      <c r="S86" s="50"/>
      <c r="T86" s="50"/>
      <c r="U86" s="50"/>
      <c r="V86" s="50"/>
      <c r="W86" s="50"/>
      <c r="X86" s="9">
        <f t="shared" si="399"/>
        <v>0</v>
      </c>
      <c r="Y86" s="9"/>
      <c r="Z86" s="9"/>
      <c r="AA86" s="9"/>
      <c r="AB86" s="9">
        <f t="shared" si="400"/>
        <v>0</v>
      </c>
      <c r="AC86" s="9">
        <f t="shared" si="401"/>
        <v>0</v>
      </c>
      <c r="AD86" s="9">
        <f t="shared" si="402"/>
        <v>0</v>
      </c>
      <c r="AE86" s="9">
        <f t="shared" si="403"/>
        <v>0</v>
      </c>
      <c r="AF86" s="50"/>
      <c r="AG86" s="50"/>
      <c r="AH86" s="50"/>
      <c r="AI86" s="9">
        <f t="shared" si="404"/>
        <v>0</v>
      </c>
      <c r="AJ86" s="47"/>
      <c r="AK86" s="47"/>
      <c r="AL86" s="47"/>
      <c r="AM86" s="47"/>
      <c r="AN86" s="47"/>
      <c r="AO86" s="47"/>
      <c r="AP86" s="47"/>
      <c r="AQ86" s="47"/>
      <c r="AR86" s="47"/>
      <c r="AS86" s="47">
        <f t="shared" si="405"/>
        <v>0</v>
      </c>
      <c r="AT86" s="47">
        <f t="shared" si="406"/>
        <v>0</v>
      </c>
      <c r="AU86" s="47">
        <f t="shared" si="407"/>
        <v>0</v>
      </c>
      <c r="AV86" s="9">
        <f t="shared" si="408"/>
        <v>746377</v>
      </c>
      <c r="AW86" s="9">
        <f t="shared" si="409"/>
        <v>544576</v>
      </c>
      <c r="AX86" s="9">
        <f t="shared" si="410"/>
        <v>0</v>
      </c>
      <c r="AY86" s="9">
        <f t="shared" si="411"/>
        <v>184067</v>
      </c>
      <c r="AZ86" s="9">
        <f t="shared" si="412"/>
        <v>10892</v>
      </c>
      <c r="BA86" s="9">
        <f t="shared" si="413"/>
        <v>6842</v>
      </c>
      <c r="BB86" s="47">
        <f t="shared" si="414"/>
        <v>1.72</v>
      </c>
      <c r="BC86" s="47">
        <f t="shared" si="415"/>
        <v>0</v>
      </c>
      <c r="BD86" s="47">
        <f t="shared" si="416"/>
        <v>1.72</v>
      </c>
    </row>
    <row r="87" spans="1:56" x14ac:dyDescent="0.25">
      <c r="A87" s="5">
        <v>1427</v>
      </c>
      <c r="B87" s="2">
        <v>600010422</v>
      </c>
      <c r="C87" s="7">
        <v>60252766</v>
      </c>
      <c r="D87" s="8" t="s">
        <v>40</v>
      </c>
      <c r="E87" s="2">
        <v>3147</v>
      </c>
      <c r="F87" s="2" t="s">
        <v>27</v>
      </c>
      <c r="G87" s="7" t="s">
        <v>98</v>
      </c>
      <c r="H87" s="9">
        <v>3351444</v>
      </c>
      <c r="I87" s="9">
        <v>2199549</v>
      </c>
      <c r="J87" s="9">
        <v>258024</v>
      </c>
      <c r="K87" s="9">
        <v>830660</v>
      </c>
      <c r="L87" s="9">
        <v>43991</v>
      </c>
      <c r="M87" s="9">
        <v>19220</v>
      </c>
      <c r="N87" s="63">
        <v>4.49</v>
      </c>
      <c r="O87" s="47">
        <v>3.9</v>
      </c>
      <c r="P87" s="47">
        <v>0.58999999999999986</v>
      </c>
      <c r="Q87" s="9"/>
      <c r="R87" s="50"/>
      <c r="S87" s="50"/>
      <c r="T87" s="50"/>
      <c r="U87" s="50"/>
      <c r="V87" s="50"/>
      <c r="W87" s="50"/>
      <c r="X87" s="9">
        <f t="shared" si="399"/>
        <v>0</v>
      </c>
      <c r="Y87" s="9"/>
      <c r="Z87" s="9"/>
      <c r="AA87" s="9"/>
      <c r="AB87" s="9">
        <f t="shared" si="400"/>
        <v>0</v>
      </c>
      <c r="AC87" s="9">
        <f t="shared" si="401"/>
        <v>0</v>
      </c>
      <c r="AD87" s="9">
        <f t="shared" si="402"/>
        <v>0</v>
      </c>
      <c r="AE87" s="9">
        <f t="shared" si="403"/>
        <v>0</v>
      </c>
      <c r="AF87" s="50"/>
      <c r="AG87" s="50"/>
      <c r="AH87" s="50"/>
      <c r="AI87" s="9">
        <f t="shared" si="404"/>
        <v>0</v>
      </c>
      <c r="AJ87" s="47"/>
      <c r="AK87" s="47"/>
      <c r="AL87" s="47"/>
      <c r="AM87" s="47"/>
      <c r="AN87" s="47"/>
      <c r="AO87" s="47"/>
      <c r="AP87" s="47"/>
      <c r="AQ87" s="47"/>
      <c r="AR87" s="47"/>
      <c r="AS87" s="47">
        <f t="shared" si="405"/>
        <v>0</v>
      </c>
      <c r="AT87" s="47">
        <f t="shared" si="406"/>
        <v>0</v>
      </c>
      <c r="AU87" s="47">
        <f t="shared" si="407"/>
        <v>0</v>
      </c>
      <c r="AV87" s="9">
        <f t="shared" si="408"/>
        <v>3351444</v>
      </c>
      <c r="AW87" s="9">
        <f t="shared" si="409"/>
        <v>2199549</v>
      </c>
      <c r="AX87" s="9">
        <f t="shared" si="410"/>
        <v>258024</v>
      </c>
      <c r="AY87" s="9">
        <f t="shared" si="411"/>
        <v>830660</v>
      </c>
      <c r="AZ87" s="9">
        <f t="shared" si="412"/>
        <v>43991</v>
      </c>
      <c r="BA87" s="9">
        <f t="shared" si="413"/>
        <v>19220</v>
      </c>
      <c r="BB87" s="47">
        <f t="shared" si="414"/>
        <v>4.49</v>
      </c>
      <c r="BC87" s="47">
        <f t="shared" si="415"/>
        <v>3.9</v>
      </c>
      <c r="BD87" s="47">
        <f t="shared" si="416"/>
        <v>0.58999999999999986</v>
      </c>
    </row>
    <row r="88" spans="1:56" x14ac:dyDescent="0.25">
      <c r="A88" s="30"/>
      <c r="B88" s="31"/>
      <c r="C88" s="32"/>
      <c r="D88" s="33" t="s">
        <v>171</v>
      </c>
      <c r="E88" s="31"/>
      <c r="F88" s="31"/>
      <c r="G88" s="32"/>
      <c r="H88" s="34">
        <v>31303666</v>
      </c>
      <c r="I88" s="34">
        <v>22414016</v>
      </c>
      <c r="J88" s="34">
        <v>517914</v>
      </c>
      <c r="K88" s="34">
        <v>7750993</v>
      </c>
      <c r="L88" s="34">
        <v>448281</v>
      </c>
      <c r="M88" s="34">
        <v>172462</v>
      </c>
      <c r="N88" s="64">
        <v>42.38</v>
      </c>
      <c r="O88" s="64">
        <v>32.74</v>
      </c>
      <c r="P88" s="64">
        <v>9.64</v>
      </c>
      <c r="Q88" s="51">
        <f t="shared" ref="Q88:BD88" si="417">SUM(Q84:Q87)</f>
        <v>0</v>
      </c>
      <c r="R88" s="51">
        <f t="shared" si="417"/>
        <v>0</v>
      </c>
      <c r="S88" s="51">
        <f t="shared" si="417"/>
        <v>0</v>
      </c>
      <c r="T88" s="51">
        <f t="shared" si="417"/>
        <v>0</v>
      </c>
      <c r="U88" s="51">
        <f t="shared" si="417"/>
        <v>0</v>
      </c>
      <c r="V88" s="51">
        <f t="shared" si="417"/>
        <v>0</v>
      </c>
      <c r="W88" s="51">
        <f t="shared" si="417"/>
        <v>0</v>
      </c>
      <c r="X88" s="51">
        <f t="shared" si="417"/>
        <v>0</v>
      </c>
      <c r="Y88" s="51">
        <f t="shared" si="417"/>
        <v>0</v>
      </c>
      <c r="Z88" s="51">
        <f t="shared" si="417"/>
        <v>0</v>
      </c>
      <c r="AA88" s="51">
        <f t="shared" si="417"/>
        <v>0</v>
      </c>
      <c r="AB88" s="51">
        <f t="shared" si="417"/>
        <v>0</v>
      </c>
      <c r="AC88" s="51">
        <f t="shared" si="417"/>
        <v>0</v>
      </c>
      <c r="AD88" s="51">
        <f t="shared" si="417"/>
        <v>0</v>
      </c>
      <c r="AE88" s="51">
        <f t="shared" si="417"/>
        <v>0</v>
      </c>
      <c r="AF88" s="51">
        <f t="shared" si="417"/>
        <v>0</v>
      </c>
      <c r="AG88" s="51">
        <f t="shared" si="417"/>
        <v>0</v>
      </c>
      <c r="AH88" s="51">
        <f t="shared" si="417"/>
        <v>0</v>
      </c>
      <c r="AI88" s="51">
        <f t="shared" si="417"/>
        <v>0</v>
      </c>
      <c r="AJ88" s="58">
        <f t="shared" si="417"/>
        <v>0</v>
      </c>
      <c r="AK88" s="58">
        <f t="shared" si="417"/>
        <v>0</v>
      </c>
      <c r="AL88" s="48">
        <f t="shared" si="417"/>
        <v>0</v>
      </c>
      <c r="AM88" s="48">
        <f t="shared" si="417"/>
        <v>0</v>
      </c>
      <c r="AN88" s="48">
        <f t="shared" si="417"/>
        <v>0</v>
      </c>
      <c r="AO88" s="48">
        <f t="shared" si="417"/>
        <v>0</v>
      </c>
      <c r="AP88" s="48">
        <f t="shared" si="417"/>
        <v>0</v>
      </c>
      <c r="AQ88" s="48">
        <f t="shared" si="417"/>
        <v>0</v>
      </c>
      <c r="AR88" s="48">
        <f t="shared" si="417"/>
        <v>0</v>
      </c>
      <c r="AS88" s="48">
        <f t="shared" si="417"/>
        <v>0</v>
      </c>
      <c r="AT88" s="48">
        <f t="shared" si="417"/>
        <v>0</v>
      </c>
      <c r="AU88" s="48">
        <f t="shared" si="417"/>
        <v>0</v>
      </c>
      <c r="AV88" s="34">
        <f t="shared" si="417"/>
        <v>31303666</v>
      </c>
      <c r="AW88" s="34">
        <f t="shared" si="417"/>
        <v>22414016</v>
      </c>
      <c r="AX88" s="34">
        <f t="shared" si="417"/>
        <v>517914</v>
      </c>
      <c r="AY88" s="34">
        <f t="shared" si="417"/>
        <v>7750993</v>
      </c>
      <c r="AZ88" s="34">
        <f t="shared" si="417"/>
        <v>448281</v>
      </c>
      <c r="BA88" s="34">
        <f t="shared" si="417"/>
        <v>172462</v>
      </c>
      <c r="BB88" s="48">
        <f t="shared" si="417"/>
        <v>42.38</v>
      </c>
      <c r="BC88" s="48">
        <f t="shared" si="417"/>
        <v>32.74</v>
      </c>
      <c r="BD88" s="48">
        <f t="shared" si="417"/>
        <v>9.64</v>
      </c>
    </row>
    <row r="89" spans="1:56" x14ac:dyDescent="0.25">
      <c r="A89" s="26">
        <v>1428</v>
      </c>
      <c r="B89" s="6">
        <v>600012646</v>
      </c>
      <c r="C89" s="27">
        <v>854999</v>
      </c>
      <c r="D89" s="28" t="s">
        <v>41</v>
      </c>
      <c r="E89" s="6">
        <v>3122</v>
      </c>
      <c r="F89" s="6" t="s">
        <v>18</v>
      </c>
      <c r="G89" s="6" t="s">
        <v>19</v>
      </c>
      <c r="H89" s="29">
        <v>27611737</v>
      </c>
      <c r="I89" s="29">
        <v>19875530</v>
      </c>
      <c r="J89" s="29">
        <v>353339</v>
      </c>
      <c r="K89" s="29">
        <v>6837357</v>
      </c>
      <c r="L89" s="29">
        <v>397511</v>
      </c>
      <c r="M89" s="29">
        <v>148000</v>
      </c>
      <c r="N89" s="63">
        <v>35.44</v>
      </c>
      <c r="O89" s="47">
        <v>29.15</v>
      </c>
      <c r="P89" s="47">
        <v>6.29</v>
      </c>
      <c r="Q89" s="9"/>
      <c r="R89" s="29"/>
      <c r="S89" s="29"/>
      <c r="T89" s="29"/>
      <c r="U89" s="29"/>
      <c r="V89" s="29"/>
      <c r="W89" s="29"/>
      <c r="X89" s="9">
        <f t="shared" ref="X89:X92" si="418">SUBTOTAL(9,Q89:W89)</f>
        <v>0</v>
      </c>
      <c r="Y89" s="9"/>
      <c r="Z89" s="9"/>
      <c r="AA89" s="9"/>
      <c r="AB89" s="9">
        <f t="shared" ref="AB89:AB92" si="419">SUBTOTAL(9,Y89:AA89)</f>
        <v>0</v>
      </c>
      <c r="AC89" s="9">
        <f t="shared" ref="AC89:AC92" si="420">X89+AB89</f>
        <v>0</v>
      </c>
      <c r="AD89" s="9">
        <f t="shared" ref="AD89:AD92" si="421">ROUND((X89+Y89+Z89)*33.8%,0)</f>
        <v>0</v>
      </c>
      <c r="AE89" s="9">
        <f t="shared" ref="AE89:AE92" si="422">ROUND(X89*2%,0)</f>
        <v>0</v>
      </c>
      <c r="AF89" s="29"/>
      <c r="AG89" s="29"/>
      <c r="AH89" s="29"/>
      <c r="AI89" s="9">
        <f t="shared" ref="AI89:AI92" si="423">AF89+AG89+AH89</f>
        <v>0</v>
      </c>
      <c r="AJ89" s="47"/>
      <c r="AK89" s="47"/>
      <c r="AL89" s="47"/>
      <c r="AM89" s="47"/>
      <c r="AN89" s="47"/>
      <c r="AO89" s="47"/>
      <c r="AP89" s="47"/>
      <c r="AQ89" s="47"/>
      <c r="AR89" s="47"/>
      <c r="AS89" s="47">
        <f t="shared" ref="AS89:AS92" si="424">AJ89+AL89+AM89+AP89+AR89+AN89</f>
        <v>0</v>
      </c>
      <c r="AT89" s="47">
        <f t="shared" ref="AT89:AT92" si="425">AK89+AQ89+AO89</f>
        <v>0</v>
      </c>
      <c r="AU89" s="47">
        <f t="shared" ref="AU89:AU92" si="426">AS89+AT89</f>
        <v>0</v>
      </c>
      <c r="AV89" s="9">
        <f t="shared" ref="AV89:AV92" si="427">AW89+AX89+AY89+AZ89+BA89</f>
        <v>27611737</v>
      </c>
      <c r="AW89" s="9">
        <f t="shared" ref="AW89:AW92" si="428">I89+X89</f>
        <v>19875530</v>
      </c>
      <c r="AX89" s="9">
        <f t="shared" ref="AX89:AX92" si="429">J89+AB89</f>
        <v>353339</v>
      </c>
      <c r="AY89" s="9">
        <f t="shared" ref="AY89:AY92" si="430">K89+AD89</f>
        <v>6837357</v>
      </c>
      <c r="AZ89" s="9">
        <f t="shared" ref="AZ89:AZ92" si="431">L89+AE89</f>
        <v>397511</v>
      </c>
      <c r="BA89" s="9">
        <f t="shared" ref="BA89:BA92" si="432">M89+AI89</f>
        <v>148000</v>
      </c>
      <c r="BB89" s="47">
        <f t="shared" ref="BB89:BB92" si="433">BC89+BD89</f>
        <v>35.44</v>
      </c>
      <c r="BC89" s="47">
        <f t="shared" ref="BC89:BC92" si="434">O89+AS89</f>
        <v>29.15</v>
      </c>
      <c r="BD89" s="47">
        <f t="shared" ref="BD89:BD92" si="435">P89+AT89</f>
        <v>6.29</v>
      </c>
    </row>
    <row r="90" spans="1:56" x14ac:dyDescent="0.25">
      <c r="A90" s="5">
        <v>1428</v>
      </c>
      <c r="B90" s="2">
        <v>600012646</v>
      </c>
      <c r="C90" s="7">
        <v>854999</v>
      </c>
      <c r="D90" s="8" t="s">
        <v>41</v>
      </c>
      <c r="E90" s="20">
        <v>3122</v>
      </c>
      <c r="F90" s="20" t="s">
        <v>112</v>
      </c>
      <c r="G90" s="20" t="s">
        <v>98</v>
      </c>
      <c r="H90" s="9">
        <v>0</v>
      </c>
      <c r="I90" s="50">
        <v>0</v>
      </c>
      <c r="J90" s="50">
        <v>0</v>
      </c>
      <c r="K90" s="50">
        <v>0</v>
      </c>
      <c r="L90" s="50">
        <v>0</v>
      </c>
      <c r="M90" s="50">
        <v>0</v>
      </c>
      <c r="N90" s="63">
        <v>0</v>
      </c>
      <c r="O90" s="47">
        <v>0</v>
      </c>
      <c r="P90" s="47">
        <v>0</v>
      </c>
      <c r="Q90" s="9"/>
      <c r="R90" s="50"/>
      <c r="S90" s="50"/>
      <c r="T90" s="50"/>
      <c r="U90" s="50"/>
      <c r="V90" s="50"/>
      <c r="W90" s="50"/>
      <c r="X90" s="9">
        <f t="shared" si="418"/>
        <v>0</v>
      </c>
      <c r="Y90" s="9"/>
      <c r="Z90" s="9"/>
      <c r="AA90" s="9"/>
      <c r="AB90" s="9">
        <f t="shared" si="419"/>
        <v>0</v>
      </c>
      <c r="AC90" s="9">
        <f t="shared" si="420"/>
        <v>0</v>
      </c>
      <c r="AD90" s="9">
        <f t="shared" si="421"/>
        <v>0</v>
      </c>
      <c r="AE90" s="9">
        <f t="shared" si="422"/>
        <v>0</v>
      </c>
      <c r="AF90" s="50"/>
      <c r="AG90" s="50"/>
      <c r="AH90" s="50"/>
      <c r="AI90" s="9">
        <f t="shared" si="423"/>
        <v>0</v>
      </c>
      <c r="AJ90" s="47"/>
      <c r="AK90" s="47"/>
      <c r="AL90" s="47"/>
      <c r="AM90" s="47"/>
      <c r="AN90" s="47"/>
      <c r="AO90" s="47"/>
      <c r="AP90" s="47"/>
      <c r="AQ90" s="47"/>
      <c r="AR90" s="47"/>
      <c r="AS90" s="47">
        <f t="shared" si="424"/>
        <v>0</v>
      </c>
      <c r="AT90" s="47">
        <f t="shared" si="425"/>
        <v>0</v>
      </c>
      <c r="AU90" s="47">
        <f t="shared" si="426"/>
        <v>0</v>
      </c>
      <c r="AV90" s="9">
        <f t="shared" si="427"/>
        <v>0</v>
      </c>
      <c r="AW90" s="9">
        <f t="shared" si="428"/>
        <v>0</v>
      </c>
      <c r="AX90" s="9">
        <f t="shared" si="429"/>
        <v>0</v>
      </c>
      <c r="AY90" s="9">
        <f t="shared" si="430"/>
        <v>0</v>
      </c>
      <c r="AZ90" s="9">
        <f t="shared" si="431"/>
        <v>0</v>
      </c>
      <c r="BA90" s="9">
        <f t="shared" si="432"/>
        <v>0</v>
      </c>
      <c r="BB90" s="47">
        <f t="shared" si="433"/>
        <v>0</v>
      </c>
      <c r="BC90" s="47">
        <f t="shared" si="434"/>
        <v>0</v>
      </c>
      <c r="BD90" s="47">
        <f t="shared" si="435"/>
        <v>0</v>
      </c>
    </row>
    <row r="91" spans="1:56" x14ac:dyDescent="0.25">
      <c r="A91" s="5">
        <v>1428</v>
      </c>
      <c r="B91" s="2">
        <v>600012646</v>
      </c>
      <c r="C91" s="7">
        <v>854999</v>
      </c>
      <c r="D91" s="8" t="s">
        <v>41</v>
      </c>
      <c r="E91" s="2">
        <v>3147</v>
      </c>
      <c r="F91" s="2" t="s">
        <v>27</v>
      </c>
      <c r="G91" s="7" t="s">
        <v>98</v>
      </c>
      <c r="H91" s="9">
        <v>2933652</v>
      </c>
      <c r="I91" s="9">
        <v>2148294</v>
      </c>
      <c r="J91" s="9">
        <v>0</v>
      </c>
      <c r="K91" s="9">
        <v>726123</v>
      </c>
      <c r="L91" s="9">
        <v>42966</v>
      </c>
      <c r="M91" s="9">
        <v>16269</v>
      </c>
      <c r="N91" s="63">
        <v>4.83</v>
      </c>
      <c r="O91" s="47">
        <v>3.46</v>
      </c>
      <c r="P91" s="47">
        <v>1.37</v>
      </c>
      <c r="Q91" s="9"/>
      <c r="R91" s="50"/>
      <c r="S91" s="50"/>
      <c r="T91" s="50"/>
      <c r="U91" s="50"/>
      <c r="V91" s="50"/>
      <c r="W91" s="50"/>
      <c r="X91" s="9">
        <f t="shared" si="418"/>
        <v>0</v>
      </c>
      <c r="Y91" s="9"/>
      <c r="Z91" s="9"/>
      <c r="AA91" s="9"/>
      <c r="AB91" s="9">
        <f t="shared" si="419"/>
        <v>0</v>
      </c>
      <c r="AC91" s="9">
        <f t="shared" si="420"/>
        <v>0</v>
      </c>
      <c r="AD91" s="9">
        <f t="shared" si="421"/>
        <v>0</v>
      </c>
      <c r="AE91" s="9">
        <f t="shared" si="422"/>
        <v>0</v>
      </c>
      <c r="AF91" s="50"/>
      <c r="AG91" s="50"/>
      <c r="AH91" s="50"/>
      <c r="AI91" s="9">
        <f t="shared" si="423"/>
        <v>0</v>
      </c>
      <c r="AJ91" s="47"/>
      <c r="AK91" s="47"/>
      <c r="AL91" s="47"/>
      <c r="AM91" s="47"/>
      <c r="AN91" s="47"/>
      <c r="AO91" s="47"/>
      <c r="AP91" s="47"/>
      <c r="AQ91" s="47"/>
      <c r="AR91" s="47"/>
      <c r="AS91" s="47">
        <f t="shared" si="424"/>
        <v>0</v>
      </c>
      <c r="AT91" s="47">
        <f t="shared" si="425"/>
        <v>0</v>
      </c>
      <c r="AU91" s="47">
        <f t="shared" si="426"/>
        <v>0</v>
      </c>
      <c r="AV91" s="9">
        <f t="shared" si="427"/>
        <v>2933652</v>
      </c>
      <c r="AW91" s="9">
        <f t="shared" si="428"/>
        <v>2148294</v>
      </c>
      <c r="AX91" s="9">
        <f t="shared" si="429"/>
        <v>0</v>
      </c>
      <c r="AY91" s="9">
        <f t="shared" si="430"/>
        <v>726123</v>
      </c>
      <c r="AZ91" s="9">
        <f t="shared" si="431"/>
        <v>42966</v>
      </c>
      <c r="BA91" s="9">
        <f t="shared" si="432"/>
        <v>16269</v>
      </c>
      <c r="BB91" s="47">
        <f t="shared" si="433"/>
        <v>4.83</v>
      </c>
      <c r="BC91" s="47">
        <f t="shared" si="434"/>
        <v>3.46</v>
      </c>
      <c r="BD91" s="47">
        <f t="shared" si="435"/>
        <v>1.37</v>
      </c>
    </row>
    <row r="92" spans="1:56" x14ac:dyDescent="0.25">
      <c r="A92" s="5">
        <v>1428</v>
      </c>
      <c r="B92" s="2">
        <v>600012646</v>
      </c>
      <c r="C92" s="7">
        <v>854999</v>
      </c>
      <c r="D92" s="8" t="s">
        <v>41</v>
      </c>
      <c r="E92" s="2">
        <v>3150</v>
      </c>
      <c r="F92" s="2" t="s">
        <v>31</v>
      </c>
      <c r="G92" s="2" t="s">
        <v>19</v>
      </c>
      <c r="H92" s="9">
        <v>2863703</v>
      </c>
      <c r="I92" s="9">
        <v>2073262</v>
      </c>
      <c r="J92" s="9">
        <v>21684</v>
      </c>
      <c r="K92" s="9">
        <v>708092</v>
      </c>
      <c r="L92" s="9">
        <v>41465</v>
      </c>
      <c r="M92" s="9">
        <v>19200</v>
      </c>
      <c r="N92" s="63">
        <v>3.64</v>
      </c>
      <c r="O92" s="47">
        <v>2.98</v>
      </c>
      <c r="P92" s="47">
        <v>0.66</v>
      </c>
      <c r="Q92" s="9"/>
      <c r="R92" s="9"/>
      <c r="S92" s="9"/>
      <c r="T92" s="9"/>
      <c r="U92" s="9"/>
      <c r="V92" s="9"/>
      <c r="W92" s="9"/>
      <c r="X92" s="9">
        <f t="shared" si="418"/>
        <v>0</v>
      </c>
      <c r="Y92" s="9"/>
      <c r="Z92" s="9"/>
      <c r="AA92" s="9"/>
      <c r="AB92" s="9">
        <f t="shared" si="419"/>
        <v>0</v>
      </c>
      <c r="AC92" s="9">
        <f t="shared" si="420"/>
        <v>0</v>
      </c>
      <c r="AD92" s="9">
        <f t="shared" si="421"/>
        <v>0</v>
      </c>
      <c r="AE92" s="9">
        <f t="shared" si="422"/>
        <v>0</v>
      </c>
      <c r="AF92" s="9"/>
      <c r="AG92" s="9"/>
      <c r="AH92" s="9"/>
      <c r="AI92" s="9">
        <f t="shared" si="423"/>
        <v>0</v>
      </c>
      <c r="AJ92" s="47"/>
      <c r="AK92" s="47"/>
      <c r="AL92" s="47"/>
      <c r="AM92" s="47"/>
      <c r="AN92" s="47"/>
      <c r="AO92" s="47"/>
      <c r="AP92" s="47"/>
      <c r="AQ92" s="47"/>
      <c r="AR92" s="47"/>
      <c r="AS92" s="47">
        <f t="shared" si="424"/>
        <v>0</v>
      </c>
      <c r="AT92" s="47">
        <f t="shared" si="425"/>
        <v>0</v>
      </c>
      <c r="AU92" s="47">
        <f t="shared" si="426"/>
        <v>0</v>
      </c>
      <c r="AV92" s="9">
        <f t="shared" si="427"/>
        <v>2863703</v>
      </c>
      <c r="AW92" s="9">
        <f t="shared" si="428"/>
        <v>2073262</v>
      </c>
      <c r="AX92" s="9">
        <f t="shared" si="429"/>
        <v>21684</v>
      </c>
      <c r="AY92" s="9">
        <f t="shared" si="430"/>
        <v>708092</v>
      </c>
      <c r="AZ92" s="9">
        <f t="shared" si="431"/>
        <v>41465</v>
      </c>
      <c r="BA92" s="9">
        <f t="shared" si="432"/>
        <v>19200</v>
      </c>
      <c r="BB92" s="47">
        <f t="shared" si="433"/>
        <v>3.64</v>
      </c>
      <c r="BC92" s="47">
        <f t="shared" si="434"/>
        <v>2.98</v>
      </c>
      <c r="BD92" s="47">
        <f t="shared" si="435"/>
        <v>0.66</v>
      </c>
    </row>
    <row r="93" spans="1:56" x14ac:dyDescent="0.25">
      <c r="A93" s="30"/>
      <c r="B93" s="31"/>
      <c r="C93" s="32"/>
      <c r="D93" s="33" t="s">
        <v>172</v>
      </c>
      <c r="E93" s="31"/>
      <c r="F93" s="31"/>
      <c r="G93" s="31"/>
      <c r="H93" s="34">
        <v>33409092</v>
      </c>
      <c r="I93" s="34">
        <v>24097086</v>
      </c>
      <c r="J93" s="34">
        <v>375023</v>
      </c>
      <c r="K93" s="34">
        <v>8271572</v>
      </c>
      <c r="L93" s="34">
        <v>481942</v>
      </c>
      <c r="M93" s="34">
        <v>183469</v>
      </c>
      <c r="N93" s="64">
        <v>43.91</v>
      </c>
      <c r="O93" s="64">
        <v>35.589999999999996</v>
      </c>
      <c r="P93" s="64">
        <v>8.32</v>
      </c>
      <c r="Q93" s="34">
        <f t="shared" ref="Q93:BD93" si="436">SUM(Q89:Q92)</f>
        <v>0</v>
      </c>
      <c r="R93" s="34">
        <f t="shared" si="436"/>
        <v>0</v>
      </c>
      <c r="S93" s="34">
        <f t="shared" si="436"/>
        <v>0</v>
      </c>
      <c r="T93" s="34">
        <f t="shared" si="436"/>
        <v>0</v>
      </c>
      <c r="U93" s="34">
        <f t="shared" si="436"/>
        <v>0</v>
      </c>
      <c r="V93" s="34">
        <f t="shared" si="436"/>
        <v>0</v>
      </c>
      <c r="W93" s="34">
        <f t="shared" si="436"/>
        <v>0</v>
      </c>
      <c r="X93" s="34">
        <f t="shared" si="436"/>
        <v>0</v>
      </c>
      <c r="Y93" s="34">
        <f t="shared" si="436"/>
        <v>0</v>
      </c>
      <c r="Z93" s="34">
        <f t="shared" si="436"/>
        <v>0</v>
      </c>
      <c r="AA93" s="34">
        <f t="shared" si="436"/>
        <v>0</v>
      </c>
      <c r="AB93" s="34">
        <f t="shared" si="436"/>
        <v>0</v>
      </c>
      <c r="AC93" s="34">
        <f t="shared" si="436"/>
        <v>0</v>
      </c>
      <c r="AD93" s="34">
        <f t="shared" si="436"/>
        <v>0</v>
      </c>
      <c r="AE93" s="34">
        <f t="shared" si="436"/>
        <v>0</v>
      </c>
      <c r="AF93" s="34">
        <f t="shared" si="436"/>
        <v>0</v>
      </c>
      <c r="AG93" s="34">
        <f t="shared" si="436"/>
        <v>0</v>
      </c>
      <c r="AH93" s="34">
        <f t="shared" si="436"/>
        <v>0</v>
      </c>
      <c r="AI93" s="34">
        <f t="shared" si="436"/>
        <v>0</v>
      </c>
      <c r="AJ93" s="48">
        <f t="shared" si="436"/>
        <v>0</v>
      </c>
      <c r="AK93" s="48">
        <f t="shared" si="436"/>
        <v>0</v>
      </c>
      <c r="AL93" s="48">
        <f t="shared" si="436"/>
        <v>0</v>
      </c>
      <c r="AM93" s="48">
        <f t="shared" si="436"/>
        <v>0</v>
      </c>
      <c r="AN93" s="48">
        <f t="shared" si="436"/>
        <v>0</v>
      </c>
      <c r="AO93" s="48">
        <f t="shared" si="436"/>
        <v>0</v>
      </c>
      <c r="AP93" s="48">
        <f t="shared" si="436"/>
        <v>0</v>
      </c>
      <c r="AQ93" s="48">
        <f t="shared" si="436"/>
        <v>0</v>
      </c>
      <c r="AR93" s="48">
        <f t="shared" si="436"/>
        <v>0</v>
      </c>
      <c r="AS93" s="48">
        <f t="shared" si="436"/>
        <v>0</v>
      </c>
      <c r="AT93" s="48">
        <f t="shared" si="436"/>
        <v>0</v>
      </c>
      <c r="AU93" s="48">
        <f t="shared" si="436"/>
        <v>0</v>
      </c>
      <c r="AV93" s="34">
        <f t="shared" si="436"/>
        <v>33409092</v>
      </c>
      <c r="AW93" s="34">
        <f t="shared" si="436"/>
        <v>24097086</v>
      </c>
      <c r="AX93" s="34">
        <f t="shared" si="436"/>
        <v>375023</v>
      </c>
      <c r="AY93" s="34">
        <f t="shared" si="436"/>
        <v>8271572</v>
      </c>
      <c r="AZ93" s="34">
        <f t="shared" si="436"/>
        <v>481942</v>
      </c>
      <c r="BA93" s="34">
        <f t="shared" si="436"/>
        <v>183469</v>
      </c>
      <c r="BB93" s="48">
        <f t="shared" si="436"/>
        <v>43.91</v>
      </c>
      <c r="BC93" s="48">
        <f t="shared" si="436"/>
        <v>35.589999999999996</v>
      </c>
      <c r="BD93" s="48">
        <f t="shared" si="436"/>
        <v>8.32</v>
      </c>
    </row>
    <row r="94" spans="1:56" x14ac:dyDescent="0.25">
      <c r="A94" s="26">
        <v>1429</v>
      </c>
      <c r="B94" s="6">
        <v>600019713</v>
      </c>
      <c r="C94" s="27">
        <v>673731</v>
      </c>
      <c r="D94" s="28" t="s">
        <v>42</v>
      </c>
      <c r="E94" s="6">
        <v>3122</v>
      </c>
      <c r="F94" s="6" t="s">
        <v>18</v>
      </c>
      <c r="G94" s="6" t="s">
        <v>19</v>
      </c>
      <c r="H94" s="29">
        <v>42701938</v>
      </c>
      <c r="I94" s="29">
        <v>30565051</v>
      </c>
      <c r="J94" s="29">
        <v>685948</v>
      </c>
      <c r="K94" s="29">
        <v>10562838</v>
      </c>
      <c r="L94" s="29">
        <v>611301</v>
      </c>
      <c r="M94" s="29">
        <v>276800</v>
      </c>
      <c r="N94" s="63">
        <v>54.949999999999996</v>
      </c>
      <c r="O94" s="47">
        <v>40.549999999999997</v>
      </c>
      <c r="P94" s="47">
        <v>14.4</v>
      </c>
      <c r="Q94" s="9"/>
      <c r="R94" s="29"/>
      <c r="S94" s="29"/>
      <c r="T94" s="29"/>
      <c r="U94" s="29"/>
      <c r="V94" s="29"/>
      <c r="W94" s="29"/>
      <c r="X94" s="9">
        <f t="shared" ref="X94:X101" si="437">SUBTOTAL(9,Q94:W94)</f>
        <v>0</v>
      </c>
      <c r="Y94" s="9"/>
      <c r="Z94" s="9"/>
      <c r="AA94" s="9"/>
      <c r="AB94" s="9">
        <f t="shared" ref="AB94:AB101" si="438">SUBTOTAL(9,Y94:AA94)</f>
        <v>0</v>
      </c>
      <c r="AC94" s="9">
        <f t="shared" ref="AC94:AC101" si="439">X94+AB94</f>
        <v>0</v>
      </c>
      <c r="AD94" s="9">
        <f t="shared" ref="AD94:AD101" si="440">ROUND((X94+Y94+Z94)*33.8%,0)</f>
        <v>0</v>
      </c>
      <c r="AE94" s="9">
        <f t="shared" ref="AE94:AE101" si="441">ROUND(X94*2%,0)</f>
        <v>0</v>
      </c>
      <c r="AF94" s="29"/>
      <c r="AG94" s="29"/>
      <c r="AH94" s="29"/>
      <c r="AI94" s="9">
        <f t="shared" ref="AI94:AI101" si="442">AF94+AG94+AH94</f>
        <v>0</v>
      </c>
      <c r="AJ94" s="47"/>
      <c r="AK94" s="47"/>
      <c r="AL94" s="47"/>
      <c r="AM94" s="47"/>
      <c r="AN94" s="47"/>
      <c r="AO94" s="47"/>
      <c r="AP94" s="47"/>
      <c r="AQ94" s="47"/>
      <c r="AR94" s="47"/>
      <c r="AS94" s="47">
        <f t="shared" ref="AS94:AS101" si="443">AJ94+AL94+AM94+AP94+AR94+AN94</f>
        <v>0</v>
      </c>
      <c r="AT94" s="47">
        <f t="shared" ref="AT94:AT101" si="444">AK94+AQ94+AO94</f>
        <v>0</v>
      </c>
      <c r="AU94" s="47">
        <f t="shared" ref="AU94:AU101" si="445">AS94+AT94</f>
        <v>0</v>
      </c>
      <c r="AV94" s="9">
        <f t="shared" ref="AV94:AV101" si="446">AW94+AX94+AY94+AZ94+BA94</f>
        <v>42701938</v>
      </c>
      <c r="AW94" s="9">
        <f t="shared" ref="AW94:AW101" si="447">I94+X94</f>
        <v>30565051</v>
      </c>
      <c r="AX94" s="9">
        <f t="shared" ref="AX94:AX101" si="448">J94+AB94</f>
        <v>685948</v>
      </c>
      <c r="AY94" s="9">
        <f t="shared" ref="AY94:AY101" si="449">K94+AD94</f>
        <v>10562838</v>
      </c>
      <c r="AZ94" s="9">
        <f t="shared" ref="AZ94:AZ101" si="450">L94+AE94</f>
        <v>611301</v>
      </c>
      <c r="BA94" s="9">
        <f t="shared" ref="BA94:BA101" si="451">M94+AI94</f>
        <v>276800</v>
      </c>
      <c r="BB94" s="47">
        <f t="shared" ref="BB94:BB101" si="452">BC94+BD94</f>
        <v>54.949999999999996</v>
      </c>
      <c r="BC94" s="47">
        <f t="shared" ref="BC94:BC101" si="453">O94+AS94</f>
        <v>40.549999999999997</v>
      </c>
      <c r="BD94" s="47">
        <f t="shared" ref="BD94:BD101" si="454">P94+AT94</f>
        <v>14.4</v>
      </c>
    </row>
    <row r="95" spans="1:56" x14ac:dyDescent="0.25">
      <c r="A95" s="5">
        <v>1429</v>
      </c>
      <c r="B95" s="2">
        <v>600019713</v>
      </c>
      <c r="C95" s="7">
        <v>673731</v>
      </c>
      <c r="D95" s="8" t="s">
        <v>42</v>
      </c>
      <c r="E95" s="20">
        <v>3122</v>
      </c>
      <c r="F95" s="20" t="s">
        <v>112</v>
      </c>
      <c r="G95" s="20" t="s">
        <v>98</v>
      </c>
      <c r="H95" s="9">
        <v>0</v>
      </c>
      <c r="I95" s="50">
        <v>0</v>
      </c>
      <c r="J95" s="50">
        <v>0</v>
      </c>
      <c r="K95" s="50">
        <v>0</v>
      </c>
      <c r="L95" s="50">
        <v>0</v>
      </c>
      <c r="M95" s="50">
        <v>0</v>
      </c>
      <c r="N95" s="63">
        <v>0</v>
      </c>
      <c r="O95" s="47">
        <v>0</v>
      </c>
      <c r="P95" s="47">
        <v>0</v>
      </c>
      <c r="Q95" s="9"/>
      <c r="R95" s="50"/>
      <c r="S95" s="50"/>
      <c r="T95" s="50"/>
      <c r="U95" s="50"/>
      <c r="V95" s="50"/>
      <c r="W95" s="50"/>
      <c r="X95" s="9">
        <f t="shared" si="437"/>
        <v>0</v>
      </c>
      <c r="Y95" s="9"/>
      <c r="Z95" s="9"/>
      <c r="AA95" s="9"/>
      <c r="AB95" s="9">
        <f t="shared" si="438"/>
        <v>0</v>
      </c>
      <c r="AC95" s="9">
        <f t="shared" si="439"/>
        <v>0</v>
      </c>
      <c r="AD95" s="9">
        <f t="shared" si="440"/>
        <v>0</v>
      </c>
      <c r="AE95" s="9">
        <f t="shared" si="441"/>
        <v>0</v>
      </c>
      <c r="AF95" s="50"/>
      <c r="AG95" s="50"/>
      <c r="AH95" s="50"/>
      <c r="AI95" s="9">
        <f t="shared" si="442"/>
        <v>0</v>
      </c>
      <c r="AJ95" s="47"/>
      <c r="AK95" s="47"/>
      <c r="AL95" s="47"/>
      <c r="AM95" s="47"/>
      <c r="AN95" s="47"/>
      <c r="AO95" s="47"/>
      <c r="AP95" s="47"/>
      <c r="AQ95" s="47"/>
      <c r="AR95" s="47"/>
      <c r="AS95" s="47">
        <f t="shared" si="443"/>
        <v>0</v>
      </c>
      <c r="AT95" s="47">
        <f t="shared" si="444"/>
        <v>0</v>
      </c>
      <c r="AU95" s="47">
        <f t="shared" si="445"/>
        <v>0</v>
      </c>
      <c r="AV95" s="9">
        <f t="shared" si="446"/>
        <v>0</v>
      </c>
      <c r="AW95" s="9">
        <f t="shared" si="447"/>
        <v>0</v>
      </c>
      <c r="AX95" s="9">
        <f t="shared" si="448"/>
        <v>0</v>
      </c>
      <c r="AY95" s="9">
        <f t="shared" si="449"/>
        <v>0</v>
      </c>
      <c r="AZ95" s="9">
        <f t="shared" si="450"/>
        <v>0</v>
      </c>
      <c r="BA95" s="9">
        <f t="shared" si="451"/>
        <v>0</v>
      </c>
      <c r="BB95" s="47">
        <f t="shared" si="452"/>
        <v>0</v>
      </c>
      <c r="BC95" s="47">
        <f t="shared" si="453"/>
        <v>0</v>
      </c>
      <c r="BD95" s="47">
        <f t="shared" si="454"/>
        <v>0</v>
      </c>
    </row>
    <row r="96" spans="1:56" x14ac:dyDescent="0.25">
      <c r="A96" s="5">
        <v>1429</v>
      </c>
      <c r="B96" s="2">
        <v>600019713</v>
      </c>
      <c r="C96" s="7">
        <v>673731</v>
      </c>
      <c r="D96" s="8" t="s">
        <v>42</v>
      </c>
      <c r="E96" s="2">
        <v>3141</v>
      </c>
      <c r="F96" s="2" t="s">
        <v>20</v>
      </c>
      <c r="G96" s="7" t="s">
        <v>98</v>
      </c>
      <c r="H96" s="9">
        <v>3465524</v>
      </c>
      <c r="I96" s="9">
        <v>2531895</v>
      </c>
      <c r="J96" s="9">
        <v>0</v>
      </c>
      <c r="K96" s="9">
        <v>855781</v>
      </c>
      <c r="L96" s="9">
        <v>50638</v>
      </c>
      <c r="M96" s="9">
        <v>27210</v>
      </c>
      <c r="N96" s="63">
        <v>7.97</v>
      </c>
      <c r="O96" s="47">
        <v>0</v>
      </c>
      <c r="P96" s="47">
        <v>7.97</v>
      </c>
      <c r="Q96" s="9"/>
      <c r="R96" s="50"/>
      <c r="S96" s="50"/>
      <c r="T96" s="50"/>
      <c r="U96" s="50"/>
      <c r="V96" s="50"/>
      <c r="W96" s="50"/>
      <c r="X96" s="9">
        <f t="shared" si="437"/>
        <v>0</v>
      </c>
      <c r="Y96" s="9"/>
      <c r="Z96" s="9"/>
      <c r="AA96" s="9"/>
      <c r="AB96" s="9">
        <f t="shared" si="438"/>
        <v>0</v>
      </c>
      <c r="AC96" s="9">
        <f t="shared" si="439"/>
        <v>0</v>
      </c>
      <c r="AD96" s="9">
        <f t="shared" si="440"/>
        <v>0</v>
      </c>
      <c r="AE96" s="9">
        <f t="shared" si="441"/>
        <v>0</v>
      </c>
      <c r="AF96" s="50"/>
      <c r="AG96" s="50"/>
      <c r="AH96" s="50"/>
      <c r="AI96" s="9">
        <f t="shared" si="442"/>
        <v>0</v>
      </c>
      <c r="AJ96" s="47"/>
      <c r="AK96" s="47"/>
      <c r="AL96" s="47"/>
      <c r="AM96" s="47"/>
      <c r="AN96" s="47"/>
      <c r="AO96" s="47"/>
      <c r="AP96" s="47"/>
      <c r="AQ96" s="47"/>
      <c r="AR96" s="47"/>
      <c r="AS96" s="47">
        <f t="shared" si="443"/>
        <v>0</v>
      </c>
      <c r="AT96" s="47">
        <f t="shared" si="444"/>
        <v>0</v>
      </c>
      <c r="AU96" s="47">
        <f t="shared" si="445"/>
        <v>0</v>
      </c>
      <c r="AV96" s="9">
        <f t="shared" si="446"/>
        <v>3465524</v>
      </c>
      <c r="AW96" s="9">
        <f t="shared" si="447"/>
        <v>2531895</v>
      </c>
      <c r="AX96" s="9">
        <f t="shared" si="448"/>
        <v>0</v>
      </c>
      <c r="AY96" s="9">
        <f t="shared" si="449"/>
        <v>855781</v>
      </c>
      <c r="AZ96" s="9">
        <f t="shared" si="450"/>
        <v>50638</v>
      </c>
      <c r="BA96" s="9">
        <f t="shared" si="451"/>
        <v>27210</v>
      </c>
      <c r="BB96" s="47">
        <f t="shared" si="452"/>
        <v>7.97</v>
      </c>
      <c r="BC96" s="47">
        <f t="shared" si="453"/>
        <v>0</v>
      </c>
      <c r="BD96" s="47">
        <f t="shared" si="454"/>
        <v>7.97</v>
      </c>
    </row>
    <row r="97" spans="1:56" x14ac:dyDescent="0.25">
      <c r="A97" s="5">
        <v>1429</v>
      </c>
      <c r="B97" s="2">
        <v>600019713</v>
      </c>
      <c r="C97" s="7">
        <v>673731</v>
      </c>
      <c r="D97" s="8" t="s">
        <v>42</v>
      </c>
      <c r="E97" s="2">
        <v>3141</v>
      </c>
      <c r="F97" s="2" t="s">
        <v>20</v>
      </c>
      <c r="G97" s="7" t="s">
        <v>98</v>
      </c>
      <c r="H97" s="9">
        <v>1568335</v>
      </c>
      <c r="I97" s="9">
        <v>1145960</v>
      </c>
      <c r="J97" s="9">
        <v>0</v>
      </c>
      <c r="K97" s="9">
        <v>387334</v>
      </c>
      <c r="L97" s="9">
        <v>22919</v>
      </c>
      <c r="M97" s="9">
        <v>12122</v>
      </c>
      <c r="N97" s="63">
        <v>3.61</v>
      </c>
      <c r="O97" s="47">
        <v>0</v>
      </c>
      <c r="P97" s="47">
        <v>3.61</v>
      </c>
      <c r="Q97" s="9"/>
      <c r="R97" s="50"/>
      <c r="S97" s="50"/>
      <c r="T97" s="50"/>
      <c r="U97" s="50"/>
      <c r="V97" s="50"/>
      <c r="W97" s="50"/>
      <c r="X97" s="9">
        <f t="shared" si="437"/>
        <v>0</v>
      </c>
      <c r="Y97" s="9"/>
      <c r="Z97" s="9"/>
      <c r="AA97" s="9"/>
      <c r="AB97" s="9">
        <f t="shared" si="438"/>
        <v>0</v>
      </c>
      <c r="AC97" s="9">
        <f t="shared" si="439"/>
        <v>0</v>
      </c>
      <c r="AD97" s="9">
        <f t="shared" si="440"/>
        <v>0</v>
      </c>
      <c r="AE97" s="9">
        <f t="shared" si="441"/>
        <v>0</v>
      </c>
      <c r="AF97" s="50"/>
      <c r="AG97" s="50"/>
      <c r="AH97" s="50"/>
      <c r="AI97" s="9">
        <f t="shared" si="442"/>
        <v>0</v>
      </c>
      <c r="AJ97" s="47"/>
      <c r="AK97" s="47"/>
      <c r="AL97" s="47"/>
      <c r="AM97" s="47"/>
      <c r="AN97" s="47"/>
      <c r="AO97" s="47"/>
      <c r="AP97" s="47"/>
      <c r="AQ97" s="47"/>
      <c r="AR97" s="47"/>
      <c r="AS97" s="47">
        <f t="shared" si="443"/>
        <v>0</v>
      </c>
      <c r="AT97" s="47">
        <f t="shared" si="444"/>
        <v>0</v>
      </c>
      <c r="AU97" s="47">
        <f t="shared" si="445"/>
        <v>0</v>
      </c>
      <c r="AV97" s="9">
        <f t="shared" si="446"/>
        <v>1568335</v>
      </c>
      <c r="AW97" s="9">
        <f t="shared" si="447"/>
        <v>1145960</v>
      </c>
      <c r="AX97" s="9">
        <f t="shared" si="448"/>
        <v>0</v>
      </c>
      <c r="AY97" s="9">
        <f t="shared" si="449"/>
        <v>387334</v>
      </c>
      <c r="AZ97" s="9">
        <f t="shared" si="450"/>
        <v>22919</v>
      </c>
      <c r="BA97" s="9">
        <f t="shared" si="451"/>
        <v>12122</v>
      </c>
      <c r="BB97" s="47">
        <f t="shared" si="452"/>
        <v>3.61</v>
      </c>
      <c r="BC97" s="47">
        <f t="shared" si="453"/>
        <v>0</v>
      </c>
      <c r="BD97" s="47">
        <f t="shared" si="454"/>
        <v>3.61</v>
      </c>
    </row>
    <row r="98" spans="1:56" x14ac:dyDescent="0.25">
      <c r="A98" s="5">
        <v>1429</v>
      </c>
      <c r="B98" s="2">
        <v>600019713</v>
      </c>
      <c r="C98" s="7">
        <v>673731</v>
      </c>
      <c r="D98" s="8" t="s">
        <v>42</v>
      </c>
      <c r="E98" s="2">
        <v>3141</v>
      </c>
      <c r="F98" s="2" t="s">
        <v>20</v>
      </c>
      <c r="G98" s="7" t="s">
        <v>98</v>
      </c>
      <c r="H98" s="9">
        <v>223452</v>
      </c>
      <c r="I98" s="9">
        <v>163034</v>
      </c>
      <c r="J98" s="9">
        <v>0</v>
      </c>
      <c r="K98" s="9">
        <v>55105</v>
      </c>
      <c r="L98" s="9">
        <v>3261</v>
      </c>
      <c r="M98" s="9">
        <v>2052</v>
      </c>
      <c r="N98" s="63">
        <v>0.51</v>
      </c>
      <c r="O98" s="47">
        <v>0</v>
      </c>
      <c r="P98" s="47">
        <v>0.51</v>
      </c>
      <c r="Q98" s="9"/>
      <c r="R98" s="50"/>
      <c r="S98" s="50"/>
      <c r="T98" s="50"/>
      <c r="U98" s="50"/>
      <c r="V98" s="50"/>
      <c r="W98" s="50"/>
      <c r="X98" s="9">
        <f t="shared" si="437"/>
        <v>0</v>
      </c>
      <c r="Y98" s="9"/>
      <c r="Z98" s="9"/>
      <c r="AA98" s="9"/>
      <c r="AB98" s="9">
        <f t="shared" si="438"/>
        <v>0</v>
      </c>
      <c r="AC98" s="9">
        <f t="shared" si="439"/>
        <v>0</v>
      </c>
      <c r="AD98" s="9">
        <f t="shared" si="440"/>
        <v>0</v>
      </c>
      <c r="AE98" s="9">
        <f t="shared" si="441"/>
        <v>0</v>
      </c>
      <c r="AF98" s="50"/>
      <c r="AG98" s="50"/>
      <c r="AH98" s="50"/>
      <c r="AI98" s="9">
        <f t="shared" si="442"/>
        <v>0</v>
      </c>
      <c r="AJ98" s="47"/>
      <c r="AK98" s="47"/>
      <c r="AL98" s="47"/>
      <c r="AM98" s="47"/>
      <c r="AN98" s="47"/>
      <c r="AO98" s="47"/>
      <c r="AP98" s="47"/>
      <c r="AQ98" s="47"/>
      <c r="AR98" s="47"/>
      <c r="AS98" s="47">
        <f t="shared" si="443"/>
        <v>0</v>
      </c>
      <c r="AT98" s="47">
        <f t="shared" si="444"/>
        <v>0</v>
      </c>
      <c r="AU98" s="47">
        <f t="shared" si="445"/>
        <v>0</v>
      </c>
      <c r="AV98" s="9">
        <f t="shared" si="446"/>
        <v>223452</v>
      </c>
      <c r="AW98" s="9">
        <f t="shared" si="447"/>
        <v>163034</v>
      </c>
      <c r="AX98" s="9">
        <f t="shared" si="448"/>
        <v>0</v>
      </c>
      <c r="AY98" s="9">
        <f t="shared" si="449"/>
        <v>55105</v>
      </c>
      <c r="AZ98" s="9">
        <f t="shared" si="450"/>
        <v>3261</v>
      </c>
      <c r="BA98" s="9">
        <f t="shared" si="451"/>
        <v>2052</v>
      </c>
      <c r="BB98" s="47">
        <f t="shared" si="452"/>
        <v>0.51</v>
      </c>
      <c r="BC98" s="47">
        <f t="shared" si="453"/>
        <v>0</v>
      </c>
      <c r="BD98" s="47">
        <f t="shared" si="454"/>
        <v>0.51</v>
      </c>
    </row>
    <row r="99" spans="1:56" x14ac:dyDescent="0.25">
      <c r="A99" s="5">
        <v>1429</v>
      </c>
      <c r="B99" s="2">
        <v>600019713</v>
      </c>
      <c r="C99" s="7">
        <v>673731</v>
      </c>
      <c r="D99" s="8" t="s">
        <v>42</v>
      </c>
      <c r="E99" s="2">
        <v>3147</v>
      </c>
      <c r="F99" s="2" t="s">
        <v>27</v>
      </c>
      <c r="G99" s="7" t="s">
        <v>98</v>
      </c>
      <c r="H99" s="9">
        <v>7476068</v>
      </c>
      <c r="I99" s="9">
        <v>5205438</v>
      </c>
      <c r="J99" s="9">
        <v>262763</v>
      </c>
      <c r="K99" s="9">
        <v>1848252</v>
      </c>
      <c r="L99" s="9">
        <v>104109</v>
      </c>
      <c r="M99" s="9">
        <v>55506</v>
      </c>
      <c r="N99" s="63">
        <v>11.709999999999999</v>
      </c>
      <c r="O99" s="47">
        <v>8.1199999999999992</v>
      </c>
      <c r="P99" s="47">
        <v>3.5900000000000003</v>
      </c>
      <c r="Q99" s="9"/>
      <c r="R99" s="50"/>
      <c r="S99" s="50"/>
      <c r="T99" s="50"/>
      <c r="U99" s="50"/>
      <c r="V99" s="50"/>
      <c r="W99" s="50"/>
      <c r="X99" s="9">
        <f t="shared" si="437"/>
        <v>0</v>
      </c>
      <c r="Y99" s="9"/>
      <c r="Z99" s="9"/>
      <c r="AA99" s="9"/>
      <c r="AB99" s="9">
        <f t="shared" si="438"/>
        <v>0</v>
      </c>
      <c r="AC99" s="9">
        <f t="shared" si="439"/>
        <v>0</v>
      </c>
      <c r="AD99" s="9">
        <f t="shared" si="440"/>
        <v>0</v>
      </c>
      <c r="AE99" s="9">
        <f t="shared" si="441"/>
        <v>0</v>
      </c>
      <c r="AF99" s="50"/>
      <c r="AG99" s="50"/>
      <c r="AH99" s="50"/>
      <c r="AI99" s="9">
        <f t="shared" si="442"/>
        <v>0</v>
      </c>
      <c r="AJ99" s="47"/>
      <c r="AK99" s="47"/>
      <c r="AL99" s="47"/>
      <c r="AM99" s="47"/>
      <c r="AN99" s="47"/>
      <c r="AO99" s="47"/>
      <c r="AP99" s="47"/>
      <c r="AQ99" s="47"/>
      <c r="AR99" s="47"/>
      <c r="AS99" s="47">
        <f t="shared" si="443"/>
        <v>0</v>
      </c>
      <c r="AT99" s="47">
        <f t="shared" si="444"/>
        <v>0</v>
      </c>
      <c r="AU99" s="47">
        <f t="shared" si="445"/>
        <v>0</v>
      </c>
      <c r="AV99" s="9">
        <f t="shared" si="446"/>
        <v>7476068</v>
      </c>
      <c r="AW99" s="9">
        <f t="shared" si="447"/>
        <v>5205438</v>
      </c>
      <c r="AX99" s="9">
        <f t="shared" si="448"/>
        <v>262763</v>
      </c>
      <c r="AY99" s="9">
        <f t="shared" si="449"/>
        <v>1848252</v>
      </c>
      <c r="AZ99" s="9">
        <f t="shared" si="450"/>
        <v>104109</v>
      </c>
      <c r="BA99" s="9">
        <f t="shared" si="451"/>
        <v>55506</v>
      </c>
      <c r="BB99" s="47">
        <f t="shared" si="452"/>
        <v>11.709999999999999</v>
      </c>
      <c r="BC99" s="47">
        <f t="shared" si="453"/>
        <v>8.1199999999999992</v>
      </c>
      <c r="BD99" s="47">
        <f t="shared" si="454"/>
        <v>3.5900000000000003</v>
      </c>
    </row>
    <row r="100" spans="1:56" x14ac:dyDescent="0.25">
      <c r="A100" s="5">
        <v>1429</v>
      </c>
      <c r="B100" s="2">
        <v>600019713</v>
      </c>
      <c r="C100" s="7">
        <v>673731</v>
      </c>
      <c r="D100" s="8" t="s">
        <v>42</v>
      </c>
      <c r="E100" s="2">
        <v>3147</v>
      </c>
      <c r="F100" s="2" t="s">
        <v>27</v>
      </c>
      <c r="G100" s="7" t="s">
        <v>98</v>
      </c>
      <c r="H100" s="9">
        <v>8847090</v>
      </c>
      <c r="I100" s="9">
        <v>6464759</v>
      </c>
      <c r="J100" s="9">
        <v>0</v>
      </c>
      <c r="K100" s="9">
        <v>2185089</v>
      </c>
      <c r="L100" s="9">
        <v>129295</v>
      </c>
      <c r="M100" s="9">
        <v>67947</v>
      </c>
      <c r="N100" s="63">
        <v>15.23</v>
      </c>
      <c r="O100" s="47">
        <v>9.49</v>
      </c>
      <c r="P100" s="47">
        <v>5.74</v>
      </c>
      <c r="Q100" s="9"/>
      <c r="R100" s="50"/>
      <c r="S100" s="50"/>
      <c r="T100" s="50"/>
      <c r="U100" s="50"/>
      <c r="V100" s="50"/>
      <c r="W100" s="50"/>
      <c r="X100" s="9">
        <f t="shared" si="437"/>
        <v>0</v>
      </c>
      <c r="Y100" s="9"/>
      <c r="Z100" s="9"/>
      <c r="AA100" s="9"/>
      <c r="AB100" s="9">
        <f t="shared" si="438"/>
        <v>0</v>
      </c>
      <c r="AC100" s="9">
        <f t="shared" si="439"/>
        <v>0</v>
      </c>
      <c r="AD100" s="9">
        <f t="shared" si="440"/>
        <v>0</v>
      </c>
      <c r="AE100" s="9">
        <f t="shared" si="441"/>
        <v>0</v>
      </c>
      <c r="AF100" s="50"/>
      <c r="AG100" s="50"/>
      <c r="AH100" s="50"/>
      <c r="AI100" s="9">
        <f t="shared" si="442"/>
        <v>0</v>
      </c>
      <c r="AJ100" s="47"/>
      <c r="AK100" s="47"/>
      <c r="AL100" s="47"/>
      <c r="AM100" s="47"/>
      <c r="AN100" s="47"/>
      <c r="AO100" s="47"/>
      <c r="AP100" s="47"/>
      <c r="AQ100" s="47"/>
      <c r="AR100" s="47"/>
      <c r="AS100" s="47">
        <f t="shared" si="443"/>
        <v>0</v>
      </c>
      <c r="AT100" s="47">
        <f t="shared" si="444"/>
        <v>0</v>
      </c>
      <c r="AU100" s="47">
        <f t="shared" si="445"/>
        <v>0</v>
      </c>
      <c r="AV100" s="9">
        <f t="shared" si="446"/>
        <v>8847090</v>
      </c>
      <c r="AW100" s="9">
        <f t="shared" si="447"/>
        <v>6464759</v>
      </c>
      <c r="AX100" s="9">
        <f t="shared" si="448"/>
        <v>0</v>
      </c>
      <c r="AY100" s="9">
        <f t="shared" si="449"/>
        <v>2185089</v>
      </c>
      <c r="AZ100" s="9">
        <f t="shared" si="450"/>
        <v>129295</v>
      </c>
      <c r="BA100" s="9">
        <f t="shared" si="451"/>
        <v>67947</v>
      </c>
      <c r="BB100" s="47">
        <f t="shared" si="452"/>
        <v>15.23</v>
      </c>
      <c r="BC100" s="47">
        <f t="shared" si="453"/>
        <v>9.49</v>
      </c>
      <c r="BD100" s="47">
        <f t="shared" si="454"/>
        <v>5.74</v>
      </c>
    </row>
    <row r="101" spans="1:56" x14ac:dyDescent="0.25">
      <c r="A101" s="5">
        <v>1429</v>
      </c>
      <c r="B101" s="2">
        <v>600019713</v>
      </c>
      <c r="C101" s="7">
        <v>673731</v>
      </c>
      <c r="D101" s="8" t="s">
        <v>42</v>
      </c>
      <c r="E101" s="2">
        <v>3150</v>
      </c>
      <c r="F101" s="2" t="s">
        <v>31</v>
      </c>
      <c r="G101" s="2" t="s">
        <v>19</v>
      </c>
      <c r="H101" s="9">
        <v>10061110</v>
      </c>
      <c r="I101" s="9">
        <v>6867926</v>
      </c>
      <c r="J101" s="9">
        <v>491530</v>
      </c>
      <c r="K101" s="9">
        <v>2487496</v>
      </c>
      <c r="L101" s="9">
        <v>137358</v>
      </c>
      <c r="M101" s="9">
        <v>76800</v>
      </c>
      <c r="N101" s="63">
        <v>11.649999999999999</v>
      </c>
      <c r="O101" s="47">
        <v>10.02</v>
      </c>
      <c r="P101" s="47">
        <v>1.63</v>
      </c>
      <c r="Q101" s="9"/>
      <c r="R101" s="9"/>
      <c r="S101" s="9"/>
      <c r="T101" s="9"/>
      <c r="U101" s="9"/>
      <c r="V101" s="9"/>
      <c r="W101" s="9"/>
      <c r="X101" s="9">
        <f t="shared" si="437"/>
        <v>0</v>
      </c>
      <c r="Y101" s="9"/>
      <c r="Z101" s="9"/>
      <c r="AA101" s="9"/>
      <c r="AB101" s="9">
        <f t="shared" si="438"/>
        <v>0</v>
      </c>
      <c r="AC101" s="9">
        <f t="shared" si="439"/>
        <v>0</v>
      </c>
      <c r="AD101" s="9">
        <f t="shared" si="440"/>
        <v>0</v>
      </c>
      <c r="AE101" s="9">
        <f t="shared" si="441"/>
        <v>0</v>
      </c>
      <c r="AF101" s="9"/>
      <c r="AG101" s="9"/>
      <c r="AH101" s="9"/>
      <c r="AI101" s="9">
        <f t="shared" si="442"/>
        <v>0</v>
      </c>
      <c r="AJ101" s="47"/>
      <c r="AK101" s="47"/>
      <c r="AL101" s="47"/>
      <c r="AM101" s="47"/>
      <c r="AN101" s="47"/>
      <c r="AO101" s="47"/>
      <c r="AP101" s="47"/>
      <c r="AQ101" s="47"/>
      <c r="AR101" s="47"/>
      <c r="AS101" s="47">
        <f t="shared" si="443"/>
        <v>0</v>
      </c>
      <c r="AT101" s="47">
        <f t="shared" si="444"/>
        <v>0</v>
      </c>
      <c r="AU101" s="47">
        <f t="shared" si="445"/>
        <v>0</v>
      </c>
      <c r="AV101" s="9">
        <f t="shared" si="446"/>
        <v>10061110</v>
      </c>
      <c r="AW101" s="9">
        <f t="shared" si="447"/>
        <v>6867926</v>
      </c>
      <c r="AX101" s="9">
        <f t="shared" si="448"/>
        <v>491530</v>
      </c>
      <c r="AY101" s="9">
        <f t="shared" si="449"/>
        <v>2487496</v>
      </c>
      <c r="AZ101" s="9">
        <f t="shared" si="450"/>
        <v>137358</v>
      </c>
      <c r="BA101" s="9">
        <f t="shared" si="451"/>
        <v>76800</v>
      </c>
      <c r="BB101" s="47">
        <f t="shared" si="452"/>
        <v>11.649999999999999</v>
      </c>
      <c r="BC101" s="47">
        <f t="shared" si="453"/>
        <v>10.02</v>
      </c>
      <c r="BD101" s="47">
        <f t="shared" si="454"/>
        <v>1.63</v>
      </c>
    </row>
    <row r="102" spans="1:56" x14ac:dyDescent="0.25">
      <c r="A102" s="30"/>
      <c r="B102" s="31"/>
      <c r="C102" s="32"/>
      <c r="D102" s="33" t="s">
        <v>173</v>
      </c>
      <c r="E102" s="31"/>
      <c r="F102" s="31"/>
      <c r="G102" s="31"/>
      <c r="H102" s="34">
        <v>74343517</v>
      </c>
      <c r="I102" s="34">
        <v>52944063</v>
      </c>
      <c r="J102" s="34">
        <v>1440241</v>
      </c>
      <c r="K102" s="34">
        <v>18381895</v>
      </c>
      <c r="L102" s="34">
        <v>1058881</v>
      </c>
      <c r="M102" s="34">
        <v>518437</v>
      </c>
      <c r="N102" s="64">
        <v>105.63</v>
      </c>
      <c r="O102" s="64">
        <v>68.179999999999993</v>
      </c>
      <c r="P102" s="64">
        <v>37.450000000000003</v>
      </c>
      <c r="Q102" s="34">
        <f t="shared" ref="Q102:BD102" si="455">SUM(Q94:Q101)</f>
        <v>0</v>
      </c>
      <c r="R102" s="34">
        <f t="shared" si="455"/>
        <v>0</v>
      </c>
      <c r="S102" s="34">
        <f t="shared" si="455"/>
        <v>0</v>
      </c>
      <c r="T102" s="34">
        <f t="shared" si="455"/>
        <v>0</v>
      </c>
      <c r="U102" s="34">
        <f t="shared" si="455"/>
        <v>0</v>
      </c>
      <c r="V102" s="34">
        <f t="shared" si="455"/>
        <v>0</v>
      </c>
      <c r="W102" s="34">
        <f t="shared" si="455"/>
        <v>0</v>
      </c>
      <c r="X102" s="34">
        <f t="shared" si="455"/>
        <v>0</v>
      </c>
      <c r="Y102" s="34">
        <f t="shared" si="455"/>
        <v>0</v>
      </c>
      <c r="Z102" s="34">
        <f t="shared" si="455"/>
        <v>0</v>
      </c>
      <c r="AA102" s="34">
        <f t="shared" si="455"/>
        <v>0</v>
      </c>
      <c r="AB102" s="34">
        <f t="shared" si="455"/>
        <v>0</v>
      </c>
      <c r="AC102" s="34">
        <f t="shared" si="455"/>
        <v>0</v>
      </c>
      <c r="AD102" s="34">
        <f t="shared" si="455"/>
        <v>0</v>
      </c>
      <c r="AE102" s="34">
        <f t="shared" si="455"/>
        <v>0</v>
      </c>
      <c r="AF102" s="34">
        <f t="shared" si="455"/>
        <v>0</v>
      </c>
      <c r="AG102" s="34">
        <f t="shared" si="455"/>
        <v>0</v>
      </c>
      <c r="AH102" s="34">
        <f t="shared" si="455"/>
        <v>0</v>
      </c>
      <c r="AI102" s="34">
        <f t="shared" si="455"/>
        <v>0</v>
      </c>
      <c r="AJ102" s="48">
        <f t="shared" si="455"/>
        <v>0</v>
      </c>
      <c r="AK102" s="48">
        <f t="shared" si="455"/>
        <v>0</v>
      </c>
      <c r="AL102" s="48">
        <f t="shared" si="455"/>
        <v>0</v>
      </c>
      <c r="AM102" s="48">
        <f t="shared" si="455"/>
        <v>0</v>
      </c>
      <c r="AN102" s="48">
        <f t="shared" si="455"/>
        <v>0</v>
      </c>
      <c r="AO102" s="48">
        <f t="shared" si="455"/>
        <v>0</v>
      </c>
      <c r="AP102" s="48">
        <f t="shared" si="455"/>
        <v>0</v>
      </c>
      <c r="AQ102" s="48">
        <f t="shared" si="455"/>
        <v>0</v>
      </c>
      <c r="AR102" s="48">
        <f t="shared" si="455"/>
        <v>0</v>
      </c>
      <c r="AS102" s="48">
        <f t="shared" si="455"/>
        <v>0</v>
      </c>
      <c r="AT102" s="48">
        <f t="shared" si="455"/>
        <v>0</v>
      </c>
      <c r="AU102" s="48">
        <f t="shared" si="455"/>
        <v>0</v>
      </c>
      <c r="AV102" s="34">
        <f t="shared" si="455"/>
        <v>74343517</v>
      </c>
      <c r="AW102" s="34">
        <f t="shared" si="455"/>
        <v>52944063</v>
      </c>
      <c r="AX102" s="34">
        <f t="shared" si="455"/>
        <v>1440241</v>
      </c>
      <c r="AY102" s="34">
        <f t="shared" si="455"/>
        <v>18381895</v>
      </c>
      <c r="AZ102" s="34">
        <f t="shared" si="455"/>
        <v>1058881</v>
      </c>
      <c r="BA102" s="34">
        <f t="shared" si="455"/>
        <v>518437</v>
      </c>
      <c r="BB102" s="48">
        <f t="shared" si="455"/>
        <v>105.63</v>
      </c>
      <c r="BC102" s="48">
        <f t="shared" si="455"/>
        <v>68.179999999999993</v>
      </c>
      <c r="BD102" s="48">
        <f t="shared" si="455"/>
        <v>37.450000000000003</v>
      </c>
    </row>
    <row r="103" spans="1:56" x14ac:dyDescent="0.25">
      <c r="A103" s="26">
        <v>1430</v>
      </c>
      <c r="B103" s="6">
        <v>600019802</v>
      </c>
      <c r="C103" s="27">
        <v>581071</v>
      </c>
      <c r="D103" s="28" t="s">
        <v>43</v>
      </c>
      <c r="E103" s="6">
        <v>3122</v>
      </c>
      <c r="F103" s="6" t="s">
        <v>18</v>
      </c>
      <c r="G103" s="6" t="s">
        <v>19</v>
      </c>
      <c r="H103" s="29">
        <v>35903915</v>
      </c>
      <c r="I103" s="29">
        <v>25991893</v>
      </c>
      <c r="J103" s="29">
        <v>258688</v>
      </c>
      <c r="K103" s="29">
        <v>8872696</v>
      </c>
      <c r="L103" s="29">
        <v>519838</v>
      </c>
      <c r="M103" s="29">
        <v>260800</v>
      </c>
      <c r="N103" s="63">
        <v>45.930000000000007</v>
      </c>
      <c r="O103" s="47">
        <v>35.590000000000003</v>
      </c>
      <c r="P103" s="47">
        <v>10.34</v>
      </c>
      <c r="Q103" s="9"/>
      <c r="R103" s="29"/>
      <c r="S103" s="29"/>
      <c r="T103" s="29"/>
      <c r="U103" s="29"/>
      <c r="V103" s="29"/>
      <c r="W103" s="29"/>
      <c r="X103" s="9">
        <f t="shared" ref="X103:X106" si="456">SUBTOTAL(9,Q103:W103)</f>
        <v>0</v>
      </c>
      <c r="Y103" s="9"/>
      <c r="Z103" s="9"/>
      <c r="AA103" s="9"/>
      <c r="AB103" s="9">
        <f t="shared" ref="AB103:AB106" si="457">SUBTOTAL(9,Y103:AA103)</f>
        <v>0</v>
      </c>
      <c r="AC103" s="9">
        <f t="shared" ref="AC103:AC106" si="458">X103+AB103</f>
        <v>0</v>
      </c>
      <c r="AD103" s="9">
        <f t="shared" ref="AD103:AD106" si="459">ROUND((X103+Y103+Z103)*33.8%,0)</f>
        <v>0</v>
      </c>
      <c r="AE103" s="9">
        <f t="shared" ref="AE103:AE106" si="460">ROUND(X103*2%,0)</f>
        <v>0</v>
      </c>
      <c r="AF103" s="29"/>
      <c r="AG103" s="29"/>
      <c r="AH103" s="29"/>
      <c r="AI103" s="9">
        <f t="shared" ref="AI103:AI106" si="461">AF103+AG103+AH103</f>
        <v>0</v>
      </c>
      <c r="AJ103" s="47"/>
      <c r="AK103" s="47"/>
      <c r="AL103" s="47"/>
      <c r="AM103" s="47"/>
      <c r="AN103" s="47"/>
      <c r="AO103" s="47"/>
      <c r="AP103" s="47"/>
      <c r="AQ103" s="47"/>
      <c r="AR103" s="47"/>
      <c r="AS103" s="47">
        <f t="shared" ref="AS103:AS106" si="462">AJ103+AL103+AM103+AP103+AR103+AN103</f>
        <v>0</v>
      </c>
      <c r="AT103" s="47">
        <f t="shared" ref="AT103:AT106" si="463">AK103+AQ103+AO103</f>
        <v>0</v>
      </c>
      <c r="AU103" s="47">
        <f t="shared" ref="AU103:AU106" si="464">AS103+AT103</f>
        <v>0</v>
      </c>
      <c r="AV103" s="9">
        <f t="shared" ref="AV103:AV106" si="465">AW103+AX103+AY103+AZ103+BA103</f>
        <v>35903915</v>
      </c>
      <c r="AW103" s="9">
        <f t="shared" ref="AW103:AW106" si="466">I103+X103</f>
        <v>25991893</v>
      </c>
      <c r="AX103" s="9">
        <f t="shared" ref="AX103:AX106" si="467">J103+AB103</f>
        <v>258688</v>
      </c>
      <c r="AY103" s="9">
        <f t="shared" ref="AY103:AY106" si="468">K103+AD103</f>
        <v>8872696</v>
      </c>
      <c r="AZ103" s="9">
        <f t="shared" ref="AZ103:AZ106" si="469">L103+AE103</f>
        <v>519838</v>
      </c>
      <c r="BA103" s="9">
        <f t="shared" ref="BA103:BA106" si="470">M103+AI103</f>
        <v>260800</v>
      </c>
      <c r="BB103" s="47">
        <f t="shared" ref="BB103:BB106" si="471">BC103+BD103</f>
        <v>45.930000000000007</v>
      </c>
      <c r="BC103" s="47">
        <f t="shared" ref="BC103:BC106" si="472">O103+AS103</f>
        <v>35.590000000000003</v>
      </c>
      <c r="BD103" s="47">
        <f t="shared" ref="BD103:BD106" si="473">P103+AT103</f>
        <v>10.34</v>
      </c>
    </row>
    <row r="104" spans="1:56" x14ac:dyDescent="0.25">
      <c r="A104" s="5">
        <v>1430</v>
      </c>
      <c r="B104" s="2">
        <v>600019802</v>
      </c>
      <c r="C104" s="7">
        <v>581071</v>
      </c>
      <c r="D104" s="8" t="s">
        <v>43</v>
      </c>
      <c r="E104" s="20">
        <v>3122</v>
      </c>
      <c r="F104" s="20" t="s">
        <v>112</v>
      </c>
      <c r="G104" s="20" t="s">
        <v>98</v>
      </c>
      <c r="H104" s="9">
        <v>31419</v>
      </c>
      <c r="I104" s="50">
        <v>23136</v>
      </c>
      <c r="J104" s="50">
        <v>0</v>
      </c>
      <c r="K104" s="50">
        <v>7820</v>
      </c>
      <c r="L104" s="50">
        <v>463</v>
      </c>
      <c r="M104" s="50">
        <v>0</v>
      </c>
      <c r="N104" s="63">
        <v>0.05</v>
      </c>
      <c r="O104" s="47">
        <v>0.05</v>
      </c>
      <c r="P104" s="47">
        <v>0</v>
      </c>
      <c r="Q104" s="9"/>
      <c r="R104" s="50"/>
      <c r="S104" s="50"/>
      <c r="T104" s="50"/>
      <c r="U104" s="50"/>
      <c r="V104" s="50"/>
      <c r="W104" s="50"/>
      <c r="X104" s="9">
        <f t="shared" si="456"/>
        <v>0</v>
      </c>
      <c r="Y104" s="9"/>
      <c r="Z104" s="9"/>
      <c r="AA104" s="9"/>
      <c r="AB104" s="9">
        <f t="shared" si="457"/>
        <v>0</v>
      </c>
      <c r="AC104" s="9">
        <f t="shared" si="458"/>
        <v>0</v>
      </c>
      <c r="AD104" s="9">
        <f t="shared" si="459"/>
        <v>0</v>
      </c>
      <c r="AE104" s="9">
        <f t="shared" si="460"/>
        <v>0</v>
      </c>
      <c r="AF104" s="50"/>
      <c r="AG104" s="50"/>
      <c r="AH104" s="50"/>
      <c r="AI104" s="9">
        <f t="shared" si="461"/>
        <v>0</v>
      </c>
      <c r="AJ104" s="47"/>
      <c r="AK104" s="47"/>
      <c r="AL104" s="47"/>
      <c r="AM104" s="47"/>
      <c r="AN104" s="47"/>
      <c r="AO104" s="47"/>
      <c r="AP104" s="47"/>
      <c r="AQ104" s="47"/>
      <c r="AR104" s="47"/>
      <c r="AS104" s="47">
        <f t="shared" si="462"/>
        <v>0</v>
      </c>
      <c r="AT104" s="47">
        <f t="shared" si="463"/>
        <v>0</v>
      </c>
      <c r="AU104" s="47">
        <f t="shared" si="464"/>
        <v>0</v>
      </c>
      <c r="AV104" s="9">
        <f t="shared" si="465"/>
        <v>31419</v>
      </c>
      <c r="AW104" s="9">
        <f t="shared" si="466"/>
        <v>23136</v>
      </c>
      <c r="AX104" s="9">
        <f t="shared" si="467"/>
        <v>0</v>
      </c>
      <c r="AY104" s="9">
        <f t="shared" si="468"/>
        <v>7820</v>
      </c>
      <c r="AZ104" s="9">
        <f t="shared" si="469"/>
        <v>463</v>
      </c>
      <c r="BA104" s="9">
        <f t="shared" si="470"/>
        <v>0</v>
      </c>
      <c r="BB104" s="47">
        <f t="shared" si="471"/>
        <v>0.05</v>
      </c>
      <c r="BC104" s="47">
        <f t="shared" si="472"/>
        <v>0.05</v>
      </c>
      <c r="BD104" s="47">
        <f t="shared" si="473"/>
        <v>0</v>
      </c>
    </row>
    <row r="105" spans="1:56" x14ac:dyDescent="0.25">
      <c r="A105" s="5">
        <v>1430</v>
      </c>
      <c r="B105" s="2">
        <v>600019802</v>
      </c>
      <c r="C105" s="7">
        <v>581071</v>
      </c>
      <c r="D105" s="8" t="s">
        <v>43</v>
      </c>
      <c r="E105" s="2">
        <v>3141</v>
      </c>
      <c r="F105" s="2" t="s">
        <v>20</v>
      </c>
      <c r="G105" s="7" t="s">
        <v>98</v>
      </c>
      <c r="H105" s="9">
        <v>828651</v>
      </c>
      <c r="I105" s="9">
        <v>603644</v>
      </c>
      <c r="J105" s="9">
        <v>0</v>
      </c>
      <c r="K105" s="9">
        <v>204032</v>
      </c>
      <c r="L105" s="9">
        <v>12073</v>
      </c>
      <c r="M105" s="9">
        <v>8902</v>
      </c>
      <c r="N105" s="63">
        <v>1.9</v>
      </c>
      <c r="O105" s="47">
        <v>0</v>
      </c>
      <c r="P105" s="47">
        <v>1.9</v>
      </c>
      <c r="Q105" s="9"/>
      <c r="R105" s="50"/>
      <c r="S105" s="50"/>
      <c r="T105" s="50"/>
      <c r="U105" s="50"/>
      <c r="V105" s="50"/>
      <c r="W105" s="50"/>
      <c r="X105" s="9">
        <f t="shared" si="456"/>
        <v>0</v>
      </c>
      <c r="Y105" s="9"/>
      <c r="Z105" s="9"/>
      <c r="AA105" s="9"/>
      <c r="AB105" s="9">
        <f t="shared" si="457"/>
        <v>0</v>
      </c>
      <c r="AC105" s="9">
        <f t="shared" si="458"/>
        <v>0</v>
      </c>
      <c r="AD105" s="9">
        <f t="shared" si="459"/>
        <v>0</v>
      </c>
      <c r="AE105" s="9">
        <f t="shared" si="460"/>
        <v>0</v>
      </c>
      <c r="AF105" s="50"/>
      <c r="AG105" s="50"/>
      <c r="AH105" s="50"/>
      <c r="AI105" s="9">
        <f t="shared" si="461"/>
        <v>0</v>
      </c>
      <c r="AJ105" s="47"/>
      <c r="AK105" s="47"/>
      <c r="AL105" s="47"/>
      <c r="AM105" s="47"/>
      <c r="AN105" s="47"/>
      <c r="AO105" s="47"/>
      <c r="AP105" s="47"/>
      <c r="AQ105" s="47"/>
      <c r="AR105" s="47"/>
      <c r="AS105" s="47">
        <f t="shared" si="462"/>
        <v>0</v>
      </c>
      <c r="AT105" s="47">
        <f t="shared" si="463"/>
        <v>0</v>
      </c>
      <c r="AU105" s="47">
        <f t="shared" si="464"/>
        <v>0</v>
      </c>
      <c r="AV105" s="9">
        <f t="shared" si="465"/>
        <v>828651</v>
      </c>
      <c r="AW105" s="9">
        <f t="shared" si="466"/>
        <v>603644</v>
      </c>
      <c r="AX105" s="9">
        <f t="shared" si="467"/>
        <v>0</v>
      </c>
      <c r="AY105" s="9">
        <f t="shared" si="468"/>
        <v>204032</v>
      </c>
      <c r="AZ105" s="9">
        <f t="shared" si="469"/>
        <v>12073</v>
      </c>
      <c r="BA105" s="9">
        <f t="shared" si="470"/>
        <v>8902</v>
      </c>
      <c r="BB105" s="47">
        <f t="shared" si="471"/>
        <v>1.9</v>
      </c>
      <c r="BC105" s="47">
        <f t="shared" si="472"/>
        <v>0</v>
      </c>
      <c r="BD105" s="47">
        <f t="shared" si="473"/>
        <v>1.9</v>
      </c>
    </row>
    <row r="106" spans="1:56" x14ac:dyDescent="0.25">
      <c r="A106" s="5">
        <v>1430</v>
      </c>
      <c r="B106" s="2">
        <v>600019802</v>
      </c>
      <c r="C106" s="7">
        <v>581071</v>
      </c>
      <c r="D106" s="8" t="s">
        <v>43</v>
      </c>
      <c r="E106" s="2">
        <v>3147</v>
      </c>
      <c r="F106" s="2" t="s">
        <v>27</v>
      </c>
      <c r="G106" s="7" t="s">
        <v>98</v>
      </c>
      <c r="H106" s="9">
        <v>5194090</v>
      </c>
      <c r="I106" s="9">
        <v>3774398</v>
      </c>
      <c r="J106" s="9">
        <v>24700</v>
      </c>
      <c r="K106" s="9">
        <v>1284095</v>
      </c>
      <c r="L106" s="9">
        <v>75488</v>
      </c>
      <c r="M106" s="9">
        <v>35409</v>
      </c>
      <c r="N106" s="63">
        <v>8.68</v>
      </c>
      <c r="O106" s="47">
        <v>5.79</v>
      </c>
      <c r="P106" s="47">
        <v>2.89</v>
      </c>
      <c r="Q106" s="9"/>
      <c r="R106" s="50"/>
      <c r="S106" s="50"/>
      <c r="T106" s="50"/>
      <c r="U106" s="50"/>
      <c r="V106" s="50"/>
      <c r="W106" s="50"/>
      <c r="X106" s="9">
        <f t="shared" si="456"/>
        <v>0</v>
      </c>
      <c r="Y106" s="9"/>
      <c r="Z106" s="9"/>
      <c r="AA106" s="9"/>
      <c r="AB106" s="9">
        <f t="shared" si="457"/>
        <v>0</v>
      </c>
      <c r="AC106" s="9">
        <f t="shared" si="458"/>
        <v>0</v>
      </c>
      <c r="AD106" s="9">
        <f t="shared" si="459"/>
        <v>0</v>
      </c>
      <c r="AE106" s="9">
        <f t="shared" si="460"/>
        <v>0</v>
      </c>
      <c r="AF106" s="50"/>
      <c r="AG106" s="50"/>
      <c r="AH106" s="50"/>
      <c r="AI106" s="9">
        <f t="shared" si="461"/>
        <v>0</v>
      </c>
      <c r="AJ106" s="47"/>
      <c r="AK106" s="47"/>
      <c r="AL106" s="47"/>
      <c r="AM106" s="47"/>
      <c r="AN106" s="47"/>
      <c r="AO106" s="47"/>
      <c r="AP106" s="47"/>
      <c r="AQ106" s="47"/>
      <c r="AR106" s="47"/>
      <c r="AS106" s="47">
        <f t="shared" si="462"/>
        <v>0</v>
      </c>
      <c r="AT106" s="47">
        <f t="shared" si="463"/>
        <v>0</v>
      </c>
      <c r="AU106" s="47">
        <f t="shared" si="464"/>
        <v>0</v>
      </c>
      <c r="AV106" s="9">
        <f t="shared" si="465"/>
        <v>5194090</v>
      </c>
      <c r="AW106" s="9">
        <f t="shared" si="466"/>
        <v>3774398</v>
      </c>
      <c r="AX106" s="9">
        <f t="shared" si="467"/>
        <v>24700</v>
      </c>
      <c r="AY106" s="9">
        <f t="shared" si="468"/>
        <v>1284095</v>
      </c>
      <c r="AZ106" s="9">
        <f t="shared" si="469"/>
        <v>75488</v>
      </c>
      <c r="BA106" s="9">
        <f t="shared" si="470"/>
        <v>35409</v>
      </c>
      <c r="BB106" s="47">
        <f t="shared" si="471"/>
        <v>8.68</v>
      </c>
      <c r="BC106" s="47">
        <f t="shared" si="472"/>
        <v>5.79</v>
      </c>
      <c r="BD106" s="47">
        <f t="shared" si="473"/>
        <v>2.89</v>
      </c>
    </row>
    <row r="107" spans="1:56" x14ac:dyDescent="0.25">
      <c r="A107" s="30"/>
      <c r="B107" s="31"/>
      <c r="C107" s="32"/>
      <c r="D107" s="33" t="s">
        <v>174</v>
      </c>
      <c r="E107" s="31"/>
      <c r="F107" s="31"/>
      <c r="G107" s="32"/>
      <c r="H107" s="34">
        <v>41958075</v>
      </c>
      <c r="I107" s="34">
        <v>30393071</v>
      </c>
      <c r="J107" s="34">
        <v>283388</v>
      </c>
      <c r="K107" s="34">
        <v>10368643</v>
      </c>
      <c r="L107" s="34">
        <v>607862</v>
      </c>
      <c r="M107" s="34">
        <v>305111</v>
      </c>
      <c r="N107" s="64">
        <v>56.56</v>
      </c>
      <c r="O107" s="64">
        <v>41.43</v>
      </c>
      <c r="P107" s="64">
        <v>15.13</v>
      </c>
      <c r="Q107" s="51">
        <f t="shared" ref="Q107:BD107" si="474">SUM(Q103:Q106)</f>
        <v>0</v>
      </c>
      <c r="R107" s="51">
        <f t="shared" si="474"/>
        <v>0</v>
      </c>
      <c r="S107" s="51">
        <f t="shared" si="474"/>
        <v>0</v>
      </c>
      <c r="T107" s="51">
        <f t="shared" si="474"/>
        <v>0</v>
      </c>
      <c r="U107" s="51">
        <f t="shared" si="474"/>
        <v>0</v>
      </c>
      <c r="V107" s="51">
        <f t="shared" si="474"/>
        <v>0</v>
      </c>
      <c r="W107" s="51">
        <f t="shared" si="474"/>
        <v>0</v>
      </c>
      <c r="X107" s="51">
        <f t="shared" si="474"/>
        <v>0</v>
      </c>
      <c r="Y107" s="51">
        <f t="shared" si="474"/>
        <v>0</v>
      </c>
      <c r="Z107" s="51">
        <f t="shared" si="474"/>
        <v>0</v>
      </c>
      <c r="AA107" s="51">
        <f t="shared" si="474"/>
        <v>0</v>
      </c>
      <c r="AB107" s="51">
        <f t="shared" si="474"/>
        <v>0</v>
      </c>
      <c r="AC107" s="51">
        <f t="shared" si="474"/>
        <v>0</v>
      </c>
      <c r="AD107" s="51">
        <f t="shared" si="474"/>
        <v>0</v>
      </c>
      <c r="AE107" s="51">
        <f t="shared" si="474"/>
        <v>0</v>
      </c>
      <c r="AF107" s="51">
        <f t="shared" si="474"/>
        <v>0</v>
      </c>
      <c r="AG107" s="51">
        <f t="shared" si="474"/>
        <v>0</v>
      </c>
      <c r="AH107" s="51">
        <f t="shared" si="474"/>
        <v>0</v>
      </c>
      <c r="AI107" s="51">
        <f t="shared" si="474"/>
        <v>0</v>
      </c>
      <c r="AJ107" s="58">
        <f t="shared" si="474"/>
        <v>0</v>
      </c>
      <c r="AK107" s="58">
        <f t="shared" si="474"/>
        <v>0</v>
      </c>
      <c r="AL107" s="48">
        <f t="shared" si="474"/>
        <v>0</v>
      </c>
      <c r="AM107" s="48">
        <f t="shared" si="474"/>
        <v>0</v>
      </c>
      <c r="AN107" s="48">
        <f t="shared" si="474"/>
        <v>0</v>
      </c>
      <c r="AO107" s="48">
        <f t="shared" si="474"/>
        <v>0</v>
      </c>
      <c r="AP107" s="48">
        <f t="shared" si="474"/>
        <v>0</v>
      </c>
      <c r="AQ107" s="48">
        <f t="shared" si="474"/>
        <v>0</v>
      </c>
      <c r="AR107" s="48">
        <f t="shared" si="474"/>
        <v>0</v>
      </c>
      <c r="AS107" s="48">
        <f t="shared" si="474"/>
        <v>0</v>
      </c>
      <c r="AT107" s="48">
        <f t="shared" si="474"/>
        <v>0</v>
      </c>
      <c r="AU107" s="48">
        <f t="shared" si="474"/>
        <v>0</v>
      </c>
      <c r="AV107" s="34">
        <f t="shared" si="474"/>
        <v>41958075</v>
      </c>
      <c r="AW107" s="34">
        <f t="shared" si="474"/>
        <v>30393071</v>
      </c>
      <c r="AX107" s="34">
        <f t="shared" si="474"/>
        <v>283388</v>
      </c>
      <c r="AY107" s="34">
        <f t="shared" si="474"/>
        <v>10368643</v>
      </c>
      <c r="AZ107" s="34">
        <f t="shared" si="474"/>
        <v>607862</v>
      </c>
      <c r="BA107" s="34">
        <f t="shared" si="474"/>
        <v>305111</v>
      </c>
      <c r="BB107" s="48">
        <f t="shared" si="474"/>
        <v>56.56</v>
      </c>
      <c r="BC107" s="48">
        <f t="shared" si="474"/>
        <v>41.43</v>
      </c>
      <c r="BD107" s="48">
        <f t="shared" si="474"/>
        <v>15.13</v>
      </c>
    </row>
    <row r="108" spans="1:56" x14ac:dyDescent="0.25">
      <c r="A108" s="26">
        <v>1432</v>
      </c>
      <c r="B108" s="6">
        <v>600170594</v>
      </c>
      <c r="C108" s="27">
        <v>671274</v>
      </c>
      <c r="D108" s="28" t="s">
        <v>44</v>
      </c>
      <c r="E108" s="6">
        <v>3111</v>
      </c>
      <c r="F108" s="6" t="s">
        <v>230</v>
      </c>
      <c r="G108" s="6" t="s">
        <v>19</v>
      </c>
      <c r="H108" s="29">
        <v>1642229</v>
      </c>
      <c r="I108" s="29">
        <v>1202341</v>
      </c>
      <c r="J108" s="29">
        <v>0</v>
      </c>
      <c r="K108" s="29">
        <v>406391</v>
      </c>
      <c r="L108" s="29">
        <v>24047</v>
      </c>
      <c r="M108" s="29">
        <v>9450</v>
      </c>
      <c r="N108" s="63">
        <v>2.67</v>
      </c>
      <c r="O108" s="47">
        <v>2.16</v>
      </c>
      <c r="P108" s="47">
        <v>0.51</v>
      </c>
      <c r="Q108" s="9"/>
      <c r="R108" s="29"/>
      <c r="S108" s="29"/>
      <c r="T108" s="29"/>
      <c r="U108" s="29"/>
      <c r="V108" s="29"/>
      <c r="W108" s="29"/>
      <c r="X108" s="9">
        <f t="shared" ref="X108:X111" si="475">SUBTOTAL(9,Q108:W108)</f>
        <v>0</v>
      </c>
      <c r="Y108" s="9"/>
      <c r="Z108" s="9"/>
      <c r="AA108" s="9"/>
      <c r="AB108" s="9">
        <f t="shared" ref="AB108:AB111" si="476">SUBTOTAL(9,Y108:AA108)</f>
        <v>0</v>
      </c>
      <c r="AC108" s="9">
        <f t="shared" ref="AC108:AC111" si="477">X108+AB108</f>
        <v>0</v>
      </c>
      <c r="AD108" s="9">
        <f t="shared" ref="AD108:AD111" si="478">ROUND((X108+Y108+Z108)*33.8%,0)</f>
        <v>0</v>
      </c>
      <c r="AE108" s="9">
        <f t="shared" ref="AE108:AE111" si="479">ROUND(X108*2%,0)</f>
        <v>0</v>
      </c>
      <c r="AF108" s="29"/>
      <c r="AG108" s="29"/>
      <c r="AH108" s="29"/>
      <c r="AI108" s="9">
        <f t="shared" ref="AI108:AI111" si="480">AF108+AG108+AH108</f>
        <v>0</v>
      </c>
      <c r="AJ108" s="47"/>
      <c r="AK108" s="47"/>
      <c r="AL108" s="47"/>
      <c r="AM108" s="47"/>
      <c r="AN108" s="47"/>
      <c r="AO108" s="47"/>
      <c r="AP108" s="47"/>
      <c r="AQ108" s="47"/>
      <c r="AR108" s="47"/>
      <c r="AS108" s="47">
        <f t="shared" ref="AS108:AS111" si="481">AJ108+AL108+AM108+AP108+AR108+AN108</f>
        <v>0</v>
      </c>
      <c r="AT108" s="47">
        <f t="shared" ref="AT108:AT111" si="482">AK108+AQ108+AO108</f>
        <v>0</v>
      </c>
      <c r="AU108" s="47">
        <f t="shared" ref="AU108:AU111" si="483">AS108+AT108</f>
        <v>0</v>
      </c>
      <c r="AV108" s="9">
        <f t="shared" ref="AV108:AV111" si="484">AW108+AX108+AY108+AZ108+BA108</f>
        <v>1642229</v>
      </c>
      <c r="AW108" s="9">
        <f t="shared" ref="AW108:AW111" si="485">I108+X108</f>
        <v>1202341</v>
      </c>
      <c r="AX108" s="9">
        <f t="shared" ref="AX108:AX111" si="486">J108+AB108</f>
        <v>0</v>
      </c>
      <c r="AY108" s="9">
        <f t="shared" ref="AY108:AY111" si="487">K108+AD108</f>
        <v>406391</v>
      </c>
      <c r="AZ108" s="9">
        <f t="shared" ref="AZ108:AZ111" si="488">L108+AE108</f>
        <v>24047</v>
      </c>
      <c r="BA108" s="9">
        <f t="shared" ref="BA108:BA111" si="489">M108+AI108</f>
        <v>9450</v>
      </c>
      <c r="BB108" s="47">
        <f t="shared" ref="BB108:BB111" si="490">BC108+BD108</f>
        <v>2.67</v>
      </c>
      <c r="BC108" s="47">
        <f t="shared" ref="BC108:BC111" si="491">O108+AS108</f>
        <v>2.16</v>
      </c>
      <c r="BD108" s="47">
        <f t="shared" ref="BD108:BD111" si="492">P108+AT108</f>
        <v>0.51</v>
      </c>
    </row>
    <row r="109" spans="1:56" x14ac:dyDescent="0.25">
      <c r="A109" s="5">
        <v>1432</v>
      </c>
      <c r="B109" s="2">
        <v>600170594</v>
      </c>
      <c r="C109" s="7">
        <v>671274</v>
      </c>
      <c r="D109" s="8" t="s">
        <v>44</v>
      </c>
      <c r="E109" s="2">
        <v>3123</v>
      </c>
      <c r="F109" s="2" t="s">
        <v>18</v>
      </c>
      <c r="G109" s="2" t="s">
        <v>19</v>
      </c>
      <c r="H109" s="9">
        <v>61341666</v>
      </c>
      <c r="I109" s="9">
        <v>44132314</v>
      </c>
      <c r="J109" s="9">
        <v>117000</v>
      </c>
      <c r="K109" s="9">
        <v>14956268</v>
      </c>
      <c r="L109" s="9">
        <v>882646</v>
      </c>
      <c r="M109" s="9">
        <v>1253438</v>
      </c>
      <c r="N109" s="63">
        <v>84.61</v>
      </c>
      <c r="O109" s="47">
        <v>59.51</v>
      </c>
      <c r="P109" s="47">
        <v>25.1</v>
      </c>
      <c r="Q109" s="9"/>
      <c r="R109" s="9"/>
      <c r="S109" s="9"/>
      <c r="T109" s="9"/>
      <c r="U109" s="9"/>
      <c r="V109" s="9"/>
      <c r="W109" s="9"/>
      <c r="X109" s="9">
        <f t="shared" si="475"/>
        <v>0</v>
      </c>
      <c r="Y109" s="9"/>
      <c r="Z109" s="9"/>
      <c r="AA109" s="9"/>
      <c r="AB109" s="9">
        <f t="shared" si="476"/>
        <v>0</v>
      </c>
      <c r="AC109" s="9">
        <f t="shared" si="477"/>
        <v>0</v>
      </c>
      <c r="AD109" s="9">
        <f t="shared" si="478"/>
        <v>0</v>
      </c>
      <c r="AE109" s="9">
        <f t="shared" si="479"/>
        <v>0</v>
      </c>
      <c r="AF109" s="9"/>
      <c r="AG109" s="9"/>
      <c r="AH109" s="9"/>
      <c r="AI109" s="9">
        <f t="shared" si="480"/>
        <v>0</v>
      </c>
      <c r="AJ109" s="47"/>
      <c r="AK109" s="47"/>
      <c r="AL109" s="47"/>
      <c r="AM109" s="47"/>
      <c r="AN109" s="47"/>
      <c r="AO109" s="47"/>
      <c r="AP109" s="47"/>
      <c r="AQ109" s="47"/>
      <c r="AR109" s="47"/>
      <c r="AS109" s="47">
        <f t="shared" si="481"/>
        <v>0</v>
      </c>
      <c r="AT109" s="47">
        <f t="shared" si="482"/>
        <v>0</v>
      </c>
      <c r="AU109" s="47">
        <f t="shared" si="483"/>
        <v>0</v>
      </c>
      <c r="AV109" s="9">
        <f t="shared" si="484"/>
        <v>61341666</v>
      </c>
      <c r="AW109" s="9">
        <f t="shared" si="485"/>
        <v>44132314</v>
      </c>
      <c r="AX109" s="9">
        <f t="shared" si="486"/>
        <v>117000</v>
      </c>
      <c r="AY109" s="9">
        <f t="shared" si="487"/>
        <v>14956268</v>
      </c>
      <c r="AZ109" s="9">
        <f t="shared" si="488"/>
        <v>882646</v>
      </c>
      <c r="BA109" s="9">
        <f t="shared" si="489"/>
        <v>1253438</v>
      </c>
      <c r="BB109" s="47">
        <f t="shared" si="490"/>
        <v>84.61</v>
      </c>
      <c r="BC109" s="47">
        <f t="shared" si="491"/>
        <v>59.51</v>
      </c>
      <c r="BD109" s="47">
        <f t="shared" si="492"/>
        <v>25.1</v>
      </c>
    </row>
    <row r="110" spans="1:56" x14ac:dyDescent="0.25">
      <c r="A110" s="5">
        <v>1432</v>
      </c>
      <c r="B110" s="2">
        <v>600170594</v>
      </c>
      <c r="C110" s="7">
        <v>671274</v>
      </c>
      <c r="D110" s="8" t="s">
        <v>44</v>
      </c>
      <c r="E110" s="20">
        <v>3123</v>
      </c>
      <c r="F110" s="20" t="s">
        <v>112</v>
      </c>
      <c r="G110" s="20" t="s">
        <v>98</v>
      </c>
      <c r="H110" s="9">
        <v>0</v>
      </c>
      <c r="I110" s="50">
        <v>0</v>
      </c>
      <c r="J110" s="50">
        <v>0</v>
      </c>
      <c r="K110" s="50">
        <v>0</v>
      </c>
      <c r="L110" s="50">
        <v>0</v>
      </c>
      <c r="M110" s="50">
        <v>0</v>
      </c>
      <c r="N110" s="63">
        <v>0</v>
      </c>
      <c r="O110" s="47">
        <v>0</v>
      </c>
      <c r="P110" s="47">
        <v>0</v>
      </c>
      <c r="Q110" s="9"/>
      <c r="R110" s="50"/>
      <c r="S110" s="50"/>
      <c r="T110" s="50"/>
      <c r="U110" s="50"/>
      <c r="V110" s="50"/>
      <c r="W110" s="50"/>
      <c r="X110" s="9">
        <f t="shared" si="475"/>
        <v>0</v>
      </c>
      <c r="Y110" s="9"/>
      <c r="Z110" s="9"/>
      <c r="AA110" s="9"/>
      <c r="AB110" s="9">
        <f t="shared" si="476"/>
        <v>0</v>
      </c>
      <c r="AC110" s="9">
        <f t="shared" si="477"/>
        <v>0</v>
      </c>
      <c r="AD110" s="9">
        <f t="shared" si="478"/>
        <v>0</v>
      </c>
      <c r="AE110" s="9">
        <f t="shared" si="479"/>
        <v>0</v>
      </c>
      <c r="AF110" s="50"/>
      <c r="AG110" s="50"/>
      <c r="AH110" s="50"/>
      <c r="AI110" s="9">
        <f t="shared" si="480"/>
        <v>0</v>
      </c>
      <c r="AJ110" s="47"/>
      <c r="AK110" s="47"/>
      <c r="AL110" s="47"/>
      <c r="AM110" s="47"/>
      <c r="AN110" s="47"/>
      <c r="AO110" s="47"/>
      <c r="AP110" s="47"/>
      <c r="AQ110" s="47"/>
      <c r="AR110" s="47"/>
      <c r="AS110" s="47">
        <f t="shared" si="481"/>
        <v>0</v>
      </c>
      <c r="AT110" s="47">
        <f t="shared" si="482"/>
        <v>0</v>
      </c>
      <c r="AU110" s="47">
        <f t="shared" si="483"/>
        <v>0</v>
      </c>
      <c r="AV110" s="9">
        <f t="shared" si="484"/>
        <v>0</v>
      </c>
      <c r="AW110" s="9">
        <f t="shared" si="485"/>
        <v>0</v>
      </c>
      <c r="AX110" s="9">
        <f t="shared" si="486"/>
        <v>0</v>
      </c>
      <c r="AY110" s="9">
        <f t="shared" si="487"/>
        <v>0</v>
      </c>
      <c r="AZ110" s="9">
        <f t="shared" si="488"/>
        <v>0</v>
      </c>
      <c r="BA110" s="9">
        <f t="shared" si="489"/>
        <v>0</v>
      </c>
      <c r="BB110" s="47">
        <f t="shared" si="490"/>
        <v>0</v>
      </c>
      <c r="BC110" s="47">
        <f t="shared" si="491"/>
        <v>0</v>
      </c>
      <c r="BD110" s="47">
        <f t="shared" si="492"/>
        <v>0</v>
      </c>
    </row>
    <row r="111" spans="1:56" x14ac:dyDescent="0.25">
      <c r="A111" s="5">
        <v>1432</v>
      </c>
      <c r="B111" s="2">
        <v>600170594</v>
      </c>
      <c r="C111" s="7">
        <v>671274</v>
      </c>
      <c r="D111" s="8" t="s">
        <v>44</v>
      </c>
      <c r="E111" s="2">
        <v>3141</v>
      </c>
      <c r="F111" s="2" t="s">
        <v>20</v>
      </c>
      <c r="G111" s="7" t="s">
        <v>98</v>
      </c>
      <c r="H111" s="9">
        <v>146244</v>
      </c>
      <c r="I111" s="9">
        <v>107103</v>
      </c>
      <c r="J111" s="9">
        <v>0</v>
      </c>
      <c r="K111" s="9">
        <v>36201</v>
      </c>
      <c r="L111" s="9">
        <v>2142</v>
      </c>
      <c r="M111" s="9">
        <v>798</v>
      </c>
      <c r="N111" s="63">
        <v>0.34</v>
      </c>
      <c r="O111" s="47">
        <v>0</v>
      </c>
      <c r="P111" s="47">
        <v>0.34</v>
      </c>
      <c r="Q111" s="9"/>
      <c r="R111" s="50"/>
      <c r="S111" s="50"/>
      <c r="T111" s="50"/>
      <c r="U111" s="50"/>
      <c r="V111" s="50"/>
      <c r="W111" s="50"/>
      <c r="X111" s="9">
        <f t="shared" si="475"/>
        <v>0</v>
      </c>
      <c r="Y111" s="9"/>
      <c r="Z111" s="9"/>
      <c r="AA111" s="9"/>
      <c r="AB111" s="9">
        <f t="shared" si="476"/>
        <v>0</v>
      </c>
      <c r="AC111" s="9">
        <f t="shared" si="477"/>
        <v>0</v>
      </c>
      <c r="AD111" s="9">
        <f t="shared" si="478"/>
        <v>0</v>
      </c>
      <c r="AE111" s="9">
        <f t="shared" si="479"/>
        <v>0</v>
      </c>
      <c r="AF111" s="50"/>
      <c r="AG111" s="50"/>
      <c r="AH111" s="50"/>
      <c r="AI111" s="9">
        <f t="shared" si="480"/>
        <v>0</v>
      </c>
      <c r="AJ111" s="47"/>
      <c r="AK111" s="47"/>
      <c r="AL111" s="47"/>
      <c r="AM111" s="47"/>
      <c r="AN111" s="47"/>
      <c r="AO111" s="47"/>
      <c r="AP111" s="47"/>
      <c r="AQ111" s="47"/>
      <c r="AR111" s="47"/>
      <c r="AS111" s="47">
        <f t="shared" si="481"/>
        <v>0</v>
      </c>
      <c r="AT111" s="47">
        <f t="shared" si="482"/>
        <v>0</v>
      </c>
      <c r="AU111" s="47">
        <f t="shared" si="483"/>
        <v>0</v>
      </c>
      <c r="AV111" s="9">
        <f t="shared" si="484"/>
        <v>146244</v>
      </c>
      <c r="AW111" s="9">
        <f t="shared" si="485"/>
        <v>107103</v>
      </c>
      <c r="AX111" s="9">
        <f t="shared" si="486"/>
        <v>0</v>
      </c>
      <c r="AY111" s="9">
        <f t="shared" si="487"/>
        <v>36201</v>
      </c>
      <c r="AZ111" s="9">
        <f t="shared" si="488"/>
        <v>2142</v>
      </c>
      <c r="BA111" s="9">
        <f t="shared" si="489"/>
        <v>798</v>
      </c>
      <c r="BB111" s="47">
        <f t="shared" si="490"/>
        <v>0.34</v>
      </c>
      <c r="BC111" s="47">
        <f t="shared" si="491"/>
        <v>0</v>
      </c>
      <c r="BD111" s="47">
        <f t="shared" si="492"/>
        <v>0.34</v>
      </c>
    </row>
    <row r="112" spans="1:56" x14ac:dyDescent="0.25">
      <c r="A112" s="30"/>
      <c r="B112" s="31"/>
      <c r="C112" s="32"/>
      <c r="D112" s="33" t="s">
        <v>175</v>
      </c>
      <c r="E112" s="31"/>
      <c r="F112" s="31"/>
      <c r="G112" s="32"/>
      <c r="H112" s="34">
        <v>63130139</v>
      </c>
      <c r="I112" s="34">
        <v>45441758</v>
      </c>
      <c r="J112" s="34">
        <v>117000</v>
      </c>
      <c r="K112" s="34">
        <v>15398860</v>
      </c>
      <c r="L112" s="34">
        <v>908835</v>
      </c>
      <c r="M112" s="34">
        <v>1263686</v>
      </c>
      <c r="N112" s="64">
        <v>87.62</v>
      </c>
      <c r="O112" s="64">
        <v>61.67</v>
      </c>
      <c r="P112" s="64">
        <v>25.950000000000003</v>
      </c>
      <c r="Q112" s="51">
        <f t="shared" ref="Q112:BD112" si="493">SUM(Q108:Q111)</f>
        <v>0</v>
      </c>
      <c r="R112" s="51">
        <f t="shared" si="493"/>
        <v>0</v>
      </c>
      <c r="S112" s="51">
        <f t="shared" si="493"/>
        <v>0</v>
      </c>
      <c r="T112" s="51">
        <f t="shared" si="493"/>
        <v>0</v>
      </c>
      <c r="U112" s="51">
        <f t="shared" si="493"/>
        <v>0</v>
      </c>
      <c r="V112" s="51">
        <f t="shared" si="493"/>
        <v>0</v>
      </c>
      <c r="W112" s="51">
        <f t="shared" si="493"/>
        <v>0</v>
      </c>
      <c r="X112" s="51">
        <f t="shared" si="493"/>
        <v>0</v>
      </c>
      <c r="Y112" s="51">
        <f t="shared" si="493"/>
        <v>0</v>
      </c>
      <c r="Z112" s="51">
        <f t="shared" si="493"/>
        <v>0</v>
      </c>
      <c r="AA112" s="51">
        <f t="shared" si="493"/>
        <v>0</v>
      </c>
      <c r="AB112" s="51">
        <f t="shared" si="493"/>
        <v>0</v>
      </c>
      <c r="AC112" s="51">
        <f t="shared" si="493"/>
        <v>0</v>
      </c>
      <c r="AD112" s="51">
        <f t="shared" si="493"/>
        <v>0</v>
      </c>
      <c r="AE112" s="51">
        <f t="shared" si="493"/>
        <v>0</v>
      </c>
      <c r="AF112" s="51">
        <f t="shared" si="493"/>
        <v>0</v>
      </c>
      <c r="AG112" s="51">
        <f t="shared" si="493"/>
        <v>0</v>
      </c>
      <c r="AH112" s="51">
        <f t="shared" si="493"/>
        <v>0</v>
      </c>
      <c r="AI112" s="51">
        <f t="shared" si="493"/>
        <v>0</v>
      </c>
      <c r="AJ112" s="58">
        <f t="shared" si="493"/>
        <v>0</v>
      </c>
      <c r="AK112" s="58">
        <f t="shared" si="493"/>
        <v>0</v>
      </c>
      <c r="AL112" s="58">
        <f t="shared" si="493"/>
        <v>0</v>
      </c>
      <c r="AM112" s="58">
        <f t="shared" si="493"/>
        <v>0</v>
      </c>
      <c r="AN112" s="58">
        <f t="shared" si="493"/>
        <v>0</v>
      </c>
      <c r="AO112" s="58">
        <f t="shared" si="493"/>
        <v>0</v>
      </c>
      <c r="AP112" s="58">
        <f t="shared" si="493"/>
        <v>0</v>
      </c>
      <c r="AQ112" s="58">
        <f t="shared" si="493"/>
        <v>0</v>
      </c>
      <c r="AR112" s="58">
        <f t="shared" si="493"/>
        <v>0</v>
      </c>
      <c r="AS112" s="58">
        <f t="shared" si="493"/>
        <v>0</v>
      </c>
      <c r="AT112" s="58">
        <f t="shared" si="493"/>
        <v>0</v>
      </c>
      <c r="AU112" s="58">
        <f t="shared" si="493"/>
        <v>0</v>
      </c>
      <c r="AV112" s="51">
        <f t="shared" si="493"/>
        <v>63130139</v>
      </c>
      <c r="AW112" s="51">
        <f t="shared" si="493"/>
        <v>45441758</v>
      </c>
      <c r="AX112" s="51">
        <f t="shared" si="493"/>
        <v>117000</v>
      </c>
      <c r="AY112" s="51">
        <f t="shared" si="493"/>
        <v>15398860</v>
      </c>
      <c r="AZ112" s="51">
        <f t="shared" si="493"/>
        <v>908835</v>
      </c>
      <c r="BA112" s="51">
        <f t="shared" si="493"/>
        <v>1263686</v>
      </c>
      <c r="BB112" s="58">
        <f t="shared" si="493"/>
        <v>87.62</v>
      </c>
      <c r="BC112" s="58">
        <f t="shared" si="493"/>
        <v>61.67</v>
      </c>
      <c r="BD112" s="58">
        <f t="shared" si="493"/>
        <v>25.950000000000003</v>
      </c>
    </row>
    <row r="113" spans="1:56" x14ac:dyDescent="0.25">
      <c r="A113" s="26">
        <v>1433</v>
      </c>
      <c r="B113" s="6">
        <v>600170608</v>
      </c>
      <c r="C113" s="27">
        <v>526517</v>
      </c>
      <c r="D113" s="28" t="s">
        <v>45</v>
      </c>
      <c r="E113" s="6">
        <v>3123</v>
      </c>
      <c r="F113" s="6" t="s">
        <v>18</v>
      </c>
      <c r="G113" s="6" t="s">
        <v>19</v>
      </c>
      <c r="H113" s="29">
        <v>80125470</v>
      </c>
      <c r="I113" s="29">
        <v>56937940</v>
      </c>
      <c r="J113" s="29">
        <v>149695</v>
      </c>
      <c r="K113" s="29">
        <v>19295620</v>
      </c>
      <c r="L113" s="29">
        <v>1138759</v>
      </c>
      <c r="M113" s="29">
        <v>2603456</v>
      </c>
      <c r="N113" s="63">
        <v>105.53</v>
      </c>
      <c r="O113" s="47">
        <v>82.34</v>
      </c>
      <c r="P113" s="47">
        <v>23.189999999999998</v>
      </c>
      <c r="Q113" s="9"/>
      <c r="R113" s="29"/>
      <c r="S113" s="29"/>
      <c r="T113" s="29">
        <v>345240</v>
      </c>
      <c r="U113" s="29"/>
      <c r="V113" s="29"/>
      <c r="W113" s="29"/>
      <c r="X113" s="9">
        <f t="shared" ref="X113:X116" si="494">SUBTOTAL(9,Q113:W113)</f>
        <v>345240</v>
      </c>
      <c r="Y113" s="9"/>
      <c r="Z113" s="9"/>
      <c r="AA113" s="9"/>
      <c r="AB113" s="9">
        <f t="shared" ref="AB113:AB116" si="495">SUBTOTAL(9,Y113:AA113)</f>
        <v>0</v>
      </c>
      <c r="AC113" s="9">
        <f t="shared" ref="AC113:AC116" si="496">X113+AB113</f>
        <v>345240</v>
      </c>
      <c r="AD113" s="9">
        <f t="shared" ref="AD113:AD116" si="497">ROUND((X113+Y113+Z113)*33.8%,0)</f>
        <v>116691</v>
      </c>
      <c r="AE113" s="9">
        <f t="shared" ref="AE113:AE116" si="498">ROUND(X113*2%,0)</f>
        <v>6905</v>
      </c>
      <c r="AF113" s="29"/>
      <c r="AG113" s="29"/>
      <c r="AH113" s="29"/>
      <c r="AI113" s="9">
        <f t="shared" ref="AI113:AI116" si="499">AF113+AG113+AH113</f>
        <v>0</v>
      </c>
      <c r="AJ113" s="47"/>
      <c r="AK113" s="47"/>
      <c r="AL113" s="47"/>
      <c r="AM113" s="47"/>
      <c r="AN113" s="47"/>
      <c r="AO113" s="47">
        <v>1</v>
      </c>
      <c r="AP113" s="47"/>
      <c r="AQ113" s="47"/>
      <c r="AR113" s="47"/>
      <c r="AS113" s="47">
        <f t="shared" ref="AS113:AS116" si="500">AJ113+AL113+AM113+AP113+AR113+AN113</f>
        <v>0</v>
      </c>
      <c r="AT113" s="47">
        <f t="shared" ref="AT113:AT116" si="501">AK113+AQ113+AO113</f>
        <v>1</v>
      </c>
      <c r="AU113" s="47">
        <f t="shared" ref="AU113:AU116" si="502">AS113+AT113</f>
        <v>1</v>
      </c>
      <c r="AV113" s="9">
        <f t="shared" ref="AV113:AV116" si="503">AW113+AX113+AY113+AZ113+BA113</f>
        <v>80594306</v>
      </c>
      <c r="AW113" s="9">
        <f t="shared" ref="AW113:AW116" si="504">I113+X113</f>
        <v>57283180</v>
      </c>
      <c r="AX113" s="9">
        <f t="shared" ref="AX113:AX116" si="505">J113+AB113</f>
        <v>149695</v>
      </c>
      <c r="AY113" s="9">
        <f t="shared" ref="AY113:AY116" si="506">K113+AD113</f>
        <v>19412311</v>
      </c>
      <c r="AZ113" s="9">
        <f t="shared" ref="AZ113:AZ116" si="507">L113+AE113</f>
        <v>1145664</v>
      </c>
      <c r="BA113" s="9">
        <f t="shared" ref="BA113:BA116" si="508">M113+AI113</f>
        <v>2603456</v>
      </c>
      <c r="BB113" s="47">
        <f t="shared" ref="BB113:BB116" si="509">BC113+BD113</f>
        <v>106.53</v>
      </c>
      <c r="BC113" s="47">
        <f t="shared" ref="BC113:BC116" si="510">O113+AS113</f>
        <v>82.34</v>
      </c>
      <c r="BD113" s="47">
        <f t="shared" ref="BD113:BD116" si="511">P113+AT113</f>
        <v>24.189999999999998</v>
      </c>
    </row>
    <row r="114" spans="1:56" x14ac:dyDescent="0.25">
      <c r="A114" s="5">
        <v>1433</v>
      </c>
      <c r="B114" s="2">
        <v>600170608</v>
      </c>
      <c r="C114" s="7">
        <v>526517</v>
      </c>
      <c r="D114" s="8" t="s">
        <v>45</v>
      </c>
      <c r="E114" s="20">
        <v>3123</v>
      </c>
      <c r="F114" s="20" t="s">
        <v>112</v>
      </c>
      <c r="G114" s="20" t="s">
        <v>98</v>
      </c>
      <c r="H114" s="9">
        <v>0</v>
      </c>
      <c r="I114" s="50">
        <v>0</v>
      </c>
      <c r="J114" s="50">
        <v>0</v>
      </c>
      <c r="K114" s="50">
        <v>0</v>
      </c>
      <c r="L114" s="50">
        <v>0</v>
      </c>
      <c r="M114" s="50">
        <v>0</v>
      </c>
      <c r="N114" s="63">
        <v>0</v>
      </c>
      <c r="O114" s="47">
        <v>0</v>
      </c>
      <c r="P114" s="47">
        <v>0</v>
      </c>
      <c r="Q114" s="9"/>
      <c r="R114" s="50"/>
      <c r="S114" s="50"/>
      <c r="T114" s="50"/>
      <c r="U114" s="50"/>
      <c r="V114" s="50"/>
      <c r="W114" s="50"/>
      <c r="X114" s="9">
        <f t="shared" si="494"/>
        <v>0</v>
      </c>
      <c r="Y114" s="9"/>
      <c r="Z114" s="9"/>
      <c r="AA114" s="9"/>
      <c r="AB114" s="9">
        <f t="shared" si="495"/>
        <v>0</v>
      </c>
      <c r="AC114" s="9">
        <f t="shared" si="496"/>
        <v>0</v>
      </c>
      <c r="AD114" s="9">
        <f t="shared" si="497"/>
        <v>0</v>
      </c>
      <c r="AE114" s="9">
        <f t="shared" si="498"/>
        <v>0</v>
      </c>
      <c r="AF114" s="50"/>
      <c r="AG114" s="50"/>
      <c r="AH114" s="50"/>
      <c r="AI114" s="9">
        <f t="shared" si="499"/>
        <v>0</v>
      </c>
      <c r="AJ114" s="47"/>
      <c r="AK114" s="47"/>
      <c r="AL114" s="47"/>
      <c r="AM114" s="47"/>
      <c r="AN114" s="47"/>
      <c r="AO114" s="47"/>
      <c r="AP114" s="47"/>
      <c r="AQ114" s="47"/>
      <c r="AR114" s="47"/>
      <c r="AS114" s="47">
        <f t="shared" si="500"/>
        <v>0</v>
      </c>
      <c r="AT114" s="47">
        <f t="shared" si="501"/>
        <v>0</v>
      </c>
      <c r="AU114" s="47">
        <f t="shared" si="502"/>
        <v>0</v>
      </c>
      <c r="AV114" s="9">
        <f t="shared" si="503"/>
        <v>0</v>
      </c>
      <c r="AW114" s="9">
        <f t="shared" si="504"/>
        <v>0</v>
      </c>
      <c r="AX114" s="9">
        <f t="shared" si="505"/>
        <v>0</v>
      </c>
      <c r="AY114" s="9">
        <f t="shared" si="506"/>
        <v>0</v>
      </c>
      <c r="AZ114" s="9">
        <f t="shared" si="507"/>
        <v>0</v>
      </c>
      <c r="BA114" s="9">
        <f t="shared" si="508"/>
        <v>0</v>
      </c>
      <c r="BB114" s="47">
        <f t="shared" si="509"/>
        <v>0</v>
      </c>
      <c r="BC114" s="47">
        <f t="shared" si="510"/>
        <v>0</v>
      </c>
      <c r="BD114" s="47">
        <f t="shared" si="511"/>
        <v>0</v>
      </c>
    </row>
    <row r="115" spans="1:56" x14ac:dyDescent="0.25">
      <c r="A115" s="5">
        <v>1433</v>
      </c>
      <c r="B115" s="2">
        <v>600170608</v>
      </c>
      <c r="C115" s="7">
        <v>526517</v>
      </c>
      <c r="D115" s="8" t="s">
        <v>45</v>
      </c>
      <c r="E115" s="2">
        <v>3141</v>
      </c>
      <c r="F115" s="2" t="s">
        <v>20</v>
      </c>
      <c r="G115" s="7" t="s">
        <v>98</v>
      </c>
      <c r="H115" s="9">
        <v>361024</v>
      </c>
      <c r="I115" s="9">
        <v>177150</v>
      </c>
      <c r="J115" s="9">
        <v>87100</v>
      </c>
      <c r="K115" s="9">
        <v>89317</v>
      </c>
      <c r="L115" s="9">
        <v>3543</v>
      </c>
      <c r="M115" s="9">
        <v>3914</v>
      </c>
      <c r="N115" s="63">
        <v>0.49999999999999994</v>
      </c>
      <c r="O115" s="47">
        <v>0</v>
      </c>
      <c r="P115" s="47">
        <v>0.49999999999999994</v>
      </c>
      <c r="Q115" s="9"/>
      <c r="R115" s="50"/>
      <c r="S115" s="50"/>
      <c r="T115" s="50"/>
      <c r="U115" s="50"/>
      <c r="V115" s="50"/>
      <c r="W115" s="50"/>
      <c r="X115" s="9">
        <f t="shared" si="494"/>
        <v>0</v>
      </c>
      <c r="Y115" s="9"/>
      <c r="Z115" s="9"/>
      <c r="AA115" s="9"/>
      <c r="AB115" s="9">
        <f t="shared" si="495"/>
        <v>0</v>
      </c>
      <c r="AC115" s="9">
        <f t="shared" si="496"/>
        <v>0</v>
      </c>
      <c r="AD115" s="9">
        <f t="shared" si="497"/>
        <v>0</v>
      </c>
      <c r="AE115" s="9">
        <f t="shared" si="498"/>
        <v>0</v>
      </c>
      <c r="AF115" s="50"/>
      <c r="AG115" s="50"/>
      <c r="AH115" s="50"/>
      <c r="AI115" s="9">
        <f t="shared" si="499"/>
        <v>0</v>
      </c>
      <c r="AJ115" s="47"/>
      <c r="AK115" s="47"/>
      <c r="AL115" s="47"/>
      <c r="AM115" s="47"/>
      <c r="AN115" s="47"/>
      <c r="AO115" s="47"/>
      <c r="AP115" s="47"/>
      <c r="AQ115" s="47"/>
      <c r="AR115" s="47"/>
      <c r="AS115" s="47">
        <f t="shared" si="500"/>
        <v>0</v>
      </c>
      <c r="AT115" s="47">
        <f t="shared" si="501"/>
        <v>0</v>
      </c>
      <c r="AU115" s="47">
        <f t="shared" si="502"/>
        <v>0</v>
      </c>
      <c r="AV115" s="9">
        <f t="shared" si="503"/>
        <v>361024</v>
      </c>
      <c r="AW115" s="9">
        <f t="shared" si="504"/>
        <v>177150</v>
      </c>
      <c r="AX115" s="9">
        <f t="shared" si="505"/>
        <v>87100</v>
      </c>
      <c r="AY115" s="9">
        <f t="shared" si="506"/>
        <v>89317</v>
      </c>
      <c r="AZ115" s="9">
        <f t="shared" si="507"/>
        <v>3543</v>
      </c>
      <c r="BA115" s="9">
        <f t="shared" si="508"/>
        <v>3914</v>
      </c>
      <c r="BB115" s="47">
        <f t="shared" si="509"/>
        <v>0.49999999999999994</v>
      </c>
      <c r="BC115" s="47">
        <f t="shared" si="510"/>
        <v>0</v>
      </c>
      <c r="BD115" s="47">
        <f t="shared" si="511"/>
        <v>0.49999999999999994</v>
      </c>
    </row>
    <row r="116" spans="1:56" x14ac:dyDescent="0.25">
      <c r="A116" s="5">
        <v>1433</v>
      </c>
      <c r="B116" s="2">
        <v>600170608</v>
      </c>
      <c r="C116" s="7">
        <v>526517</v>
      </c>
      <c r="D116" s="8" t="s">
        <v>45</v>
      </c>
      <c r="E116" s="2">
        <v>3141</v>
      </c>
      <c r="F116" s="2" t="s">
        <v>20</v>
      </c>
      <c r="G116" s="7" t="s">
        <v>98</v>
      </c>
      <c r="H116" s="9">
        <v>449752</v>
      </c>
      <c r="I116" s="9">
        <v>327381</v>
      </c>
      <c r="J116" s="9">
        <v>0</v>
      </c>
      <c r="K116" s="9">
        <v>110655</v>
      </c>
      <c r="L116" s="9">
        <v>6548</v>
      </c>
      <c r="M116" s="9">
        <v>5168</v>
      </c>
      <c r="N116" s="63">
        <v>1.03</v>
      </c>
      <c r="O116" s="47">
        <v>0</v>
      </c>
      <c r="P116" s="47">
        <v>1.03</v>
      </c>
      <c r="Q116" s="9"/>
      <c r="R116" s="50"/>
      <c r="S116" s="50"/>
      <c r="T116" s="50"/>
      <c r="U116" s="50"/>
      <c r="V116" s="50"/>
      <c r="W116" s="50"/>
      <c r="X116" s="9">
        <f t="shared" si="494"/>
        <v>0</v>
      </c>
      <c r="Y116" s="9"/>
      <c r="Z116" s="9"/>
      <c r="AA116" s="9"/>
      <c r="AB116" s="9">
        <f t="shared" si="495"/>
        <v>0</v>
      </c>
      <c r="AC116" s="9">
        <f t="shared" si="496"/>
        <v>0</v>
      </c>
      <c r="AD116" s="9">
        <f t="shared" si="497"/>
        <v>0</v>
      </c>
      <c r="AE116" s="9">
        <f t="shared" si="498"/>
        <v>0</v>
      </c>
      <c r="AF116" s="50"/>
      <c r="AG116" s="50"/>
      <c r="AH116" s="50"/>
      <c r="AI116" s="9">
        <f t="shared" si="499"/>
        <v>0</v>
      </c>
      <c r="AJ116" s="47"/>
      <c r="AK116" s="47"/>
      <c r="AL116" s="47"/>
      <c r="AM116" s="47"/>
      <c r="AN116" s="47"/>
      <c r="AO116" s="47"/>
      <c r="AP116" s="47"/>
      <c r="AQ116" s="47"/>
      <c r="AR116" s="47"/>
      <c r="AS116" s="47">
        <f t="shared" si="500"/>
        <v>0</v>
      </c>
      <c r="AT116" s="47">
        <f t="shared" si="501"/>
        <v>0</v>
      </c>
      <c r="AU116" s="47">
        <f t="shared" si="502"/>
        <v>0</v>
      </c>
      <c r="AV116" s="9">
        <f t="shared" si="503"/>
        <v>449752</v>
      </c>
      <c r="AW116" s="9">
        <f t="shared" si="504"/>
        <v>327381</v>
      </c>
      <c r="AX116" s="9">
        <f t="shared" si="505"/>
        <v>0</v>
      </c>
      <c r="AY116" s="9">
        <f t="shared" si="506"/>
        <v>110655</v>
      </c>
      <c r="AZ116" s="9">
        <f t="shared" si="507"/>
        <v>6548</v>
      </c>
      <c r="BA116" s="9">
        <f t="shared" si="508"/>
        <v>5168</v>
      </c>
      <c r="BB116" s="47">
        <f t="shared" si="509"/>
        <v>1.03</v>
      </c>
      <c r="BC116" s="47">
        <f t="shared" si="510"/>
        <v>0</v>
      </c>
      <c r="BD116" s="47">
        <f t="shared" si="511"/>
        <v>1.03</v>
      </c>
    </row>
    <row r="117" spans="1:56" x14ac:dyDescent="0.25">
      <c r="A117" s="30"/>
      <c r="B117" s="31"/>
      <c r="C117" s="32"/>
      <c r="D117" s="33" t="s">
        <v>176</v>
      </c>
      <c r="E117" s="31"/>
      <c r="F117" s="31"/>
      <c r="G117" s="32"/>
      <c r="H117" s="34">
        <v>80936246</v>
      </c>
      <c r="I117" s="34">
        <v>57442471</v>
      </c>
      <c r="J117" s="34">
        <v>236795</v>
      </c>
      <c r="K117" s="34">
        <v>19495592</v>
      </c>
      <c r="L117" s="34">
        <v>1148850</v>
      </c>
      <c r="M117" s="34">
        <v>2612538</v>
      </c>
      <c r="N117" s="64">
        <v>107.06</v>
      </c>
      <c r="O117" s="64">
        <v>82.34</v>
      </c>
      <c r="P117" s="64">
        <v>24.72</v>
      </c>
      <c r="Q117" s="51">
        <f t="shared" ref="Q117:BD117" si="512">SUM(Q113:Q116)</f>
        <v>0</v>
      </c>
      <c r="R117" s="51">
        <f t="shared" si="512"/>
        <v>0</v>
      </c>
      <c r="S117" s="51">
        <f t="shared" si="512"/>
        <v>0</v>
      </c>
      <c r="T117" s="51">
        <f t="shared" si="512"/>
        <v>345240</v>
      </c>
      <c r="U117" s="51">
        <f t="shared" si="512"/>
        <v>0</v>
      </c>
      <c r="V117" s="51">
        <f t="shared" si="512"/>
        <v>0</v>
      </c>
      <c r="W117" s="51">
        <f t="shared" si="512"/>
        <v>0</v>
      </c>
      <c r="X117" s="51">
        <f t="shared" si="512"/>
        <v>345240</v>
      </c>
      <c r="Y117" s="51">
        <f t="shared" si="512"/>
        <v>0</v>
      </c>
      <c r="Z117" s="51">
        <f t="shared" si="512"/>
        <v>0</v>
      </c>
      <c r="AA117" s="51">
        <f t="shared" si="512"/>
        <v>0</v>
      </c>
      <c r="AB117" s="51">
        <f t="shared" si="512"/>
        <v>0</v>
      </c>
      <c r="AC117" s="51">
        <f t="shared" si="512"/>
        <v>345240</v>
      </c>
      <c r="AD117" s="51">
        <f t="shared" si="512"/>
        <v>116691</v>
      </c>
      <c r="AE117" s="51">
        <f t="shared" si="512"/>
        <v>6905</v>
      </c>
      <c r="AF117" s="51">
        <f t="shared" si="512"/>
        <v>0</v>
      </c>
      <c r="AG117" s="51">
        <f t="shared" si="512"/>
        <v>0</v>
      </c>
      <c r="AH117" s="51">
        <f t="shared" si="512"/>
        <v>0</v>
      </c>
      <c r="AI117" s="51">
        <f t="shared" si="512"/>
        <v>0</v>
      </c>
      <c r="AJ117" s="58">
        <f t="shared" si="512"/>
        <v>0</v>
      </c>
      <c r="AK117" s="58">
        <f t="shared" si="512"/>
        <v>0</v>
      </c>
      <c r="AL117" s="58">
        <f t="shared" si="512"/>
        <v>0</v>
      </c>
      <c r="AM117" s="58">
        <f t="shared" si="512"/>
        <v>0</v>
      </c>
      <c r="AN117" s="58">
        <f t="shared" si="512"/>
        <v>0</v>
      </c>
      <c r="AO117" s="58">
        <f t="shared" si="512"/>
        <v>1</v>
      </c>
      <c r="AP117" s="58">
        <f t="shared" si="512"/>
        <v>0</v>
      </c>
      <c r="AQ117" s="58">
        <f t="shared" si="512"/>
        <v>0</v>
      </c>
      <c r="AR117" s="58">
        <f t="shared" si="512"/>
        <v>0</v>
      </c>
      <c r="AS117" s="58">
        <f t="shared" si="512"/>
        <v>0</v>
      </c>
      <c r="AT117" s="58">
        <f t="shared" si="512"/>
        <v>1</v>
      </c>
      <c r="AU117" s="58">
        <f t="shared" si="512"/>
        <v>1</v>
      </c>
      <c r="AV117" s="51">
        <f t="shared" si="512"/>
        <v>81405082</v>
      </c>
      <c r="AW117" s="51">
        <f t="shared" si="512"/>
        <v>57787711</v>
      </c>
      <c r="AX117" s="51">
        <f t="shared" si="512"/>
        <v>236795</v>
      </c>
      <c r="AY117" s="51">
        <f t="shared" si="512"/>
        <v>19612283</v>
      </c>
      <c r="AZ117" s="51">
        <f t="shared" si="512"/>
        <v>1155755</v>
      </c>
      <c r="BA117" s="51">
        <f t="shared" si="512"/>
        <v>2612538</v>
      </c>
      <c r="BB117" s="58">
        <f t="shared" si="512"/>
        <v>108.06</v>
      </c>
      <c r="BC117" s="58">
        <f t="shared" si="512"/>
        <v>82.34</v>
      </c>
      <c r="BD117" s="58">
        <f t="shared" si="512"/>
        <v>25.72</v>
      </c>
    </row>
    <row r="118" spans="1:56" x14ac:dyDescent="0.25">
      <c r="A118" s="26">
        <v>1434</v>
      </c>
      <c r="B118" s="6">
        <v>600170896</v>
      </c>
      <c r="C118" s="27">
        <v>528714</v>
      </c>
      <c r="D118" s="28" t="s">
        <v>70</v>
      </c>
      <c r="E118" s="6">
        <v>3123</v>
      </c>
      <c r="F118" s="6" t="s">
        <v>18</v>
      </c>
      <c r="G118" s="6" t="s">
        <v>19</v>
      </c>
      <c r="H118" s="29">
        <v>41666781</v>
      </c>
      <c r="I118" s="29">
        <v>28772148</v>
      </c>
      <c r="J118" s="29">
        <v>781680</v>
      </c>
      <c r="K118" s="29">
        <v>9989193</v>
      </c>
      <c r="L118" s="29">
        <v>575443</v>
      </c>
      <c r="M118" s="29">
        <v>1548317</v>
      </c>
      <c r="N118" s="63">
        <v>54.48</v>
      </c>
      <c r="O118" s="47">
        <v>39.72</v>
      </c>
      <c r="P118" s="47">
        <v>14.76</v>
      </c>
      <c r="Q118" s="9"/>
      <c r="R118" s="29"/>
      <c r="S118" s="29"/>
      <c r="T118" s="29"/>
      <c r="U118" s="29"/>
      <c r="V118" s="29"/>
      <c r="W118" s="29"/>
      <c r="X118" s="9">
        <f t="shared" ref="X118:X121" si="513">SUBTOTAL(9,Q118:W118)</f>
        <v>0</v>
      </c>
      <c r="Y118" s="9"/>
      <c r="Z118" s="9"/>
      <c r="AA118" s="9"/>
      <c r="AB118" s="9">
        <f t="shared" ref="AB118:AB121" si="514">SUBTOTAL(9,Y118:AA118)</f>
        <v>0</v>
      </c>
      <c r="AC118" s="9">
        <f t="shared" ref="AC118:AC121" si="515">X118+AB118</f>
        <v>0</v>
      </c>
      <c r="AD118" s="9">
        <f t="shared" ref="AD118:AD121" si="516">ROUND((X118+Y118+Z118)*33.8%,0)</f>
        <v>0</v>
      </c>
      <c r="AE118" s="9">
        <f t="shared" ref="AE118:AE121" si="517">ROUND(X118*2%,0)</f>
        <v>0</v>
      </c>
      <c r="AF118" s="29"/>
      <c r="AG118" s="29"/>
      <c r="AH118" s="29"/>
      <c r="AI118" s="9">
        <f t="shared" ref="AI118:AI121" si="518">AF118+AG118+AH118</f>
        <v>0</v>
      </c>
      <c r="AJ118" s="47"/>
      <c r="AK118" s="47"/>
      <c r="AL118" s="47"/>
      <c r="AM118" s="47"/>
      <c r="AN118" s="47"/>
      <c r="AO118" s="47"/>
      <c r="AP118" s="47"/>
      <c r="AQ118" s="47"/>
      <c r="AR118" s="47"/>
      <c r="AS118" s="47">
        <f t="shared" ref="AS118:AS121" si="519">AJ118+AL118+AM118+AP118+AR118+AN118</f>
        <v>0</v>
      </c>
      <c r="AT118" s="47">
        <f t="shared" ref="AT118:AT121" si="520">AK118+AQ118+AO118</f>
        <v>0</v>
      </c>
      <c r="AU118" s="47">
        <f t="shared" ref="AU118:AU121" si="521">AS118+AT118</f>
        <v>0</v>
      </c>
      <c r="AV118" s="9">
        <f t="shared" ref="AV118:AV121" si="522">AW118+AX118+AY118+AZ118+BA118</f>
        <v>41666781</v>
      </c>
      <c r="AW118" s="9">
        <f t="shared" ref="AW118:AW121" si="523">I118+X118</f>
        <v>28772148</v>
      </c>
      <c r="AX118" s="9">
        <f t="shared" ref="AX118:AX121" si="524">J118+AB118</f>
        <v>781680</v>
      </c>
      <c r="AY118" s="9">
        <f t="shared" ref="AY118:AY121" si="525">K118+AD118</f>
        <v>9989193</v>
      </c>
      <c r="AZ118" s="9">
        <f t="shared" ref="AZ118:AZ121" si="526">L118+AE118</f>
        <v>575443</v>
      </c>
      <c r="BA118" s="9">
        <f t="shared" ref="BA118:BA121" si="527">M118+AI118</f>
        <v>1548317</v>
      </c>
      <c r="BB118" s="47">
        <f t="shared" ref="BB118:BB121" si="528">BC118+BD118</f>
        <v>54.48</v>
      </c>
      <c r="BC118" s="47">
        <f t="shared" ref="BC118:BC121" si="529">O118+AS118</f>
        <v>39.72</v>
      </c>
      <c r="BD118" s="47">
        <f t="shared" ref="BD118:BD121" si="530">P118+AT118</f>
        <v>14.76</v>
      </c>
    </row>
    <row r="119" spans="1:56" x14ac:dyDescent="0.25">
      <c r="A119" s="5">
        <v>1434</v>
      </c>
      <c r="B119" s="2">
        <v>600170896</v>
      </c>
      <c r="C119" s="7">
        <v>528714</v>
      </c>
      <c r="D119" s="8" t="s">
        <v>70</v>
      </c>
      <c r="E119" s="20">
        <v>3123</v>
      </c>
      <c r="F119" s="20" t="s">
        <v>112</v>
      </c>
      <c r="G119" s="20" t="s">
        <v>98</v>
      </c>
      <c r="H119" s="9">
        <v>0</v>
      </c>
      <c r="I119" s="50">
        <v>0</v>
      </c>
      <c r="J119" s="50">
        <v>0</v>
      </c>
      <c r="K119" s="50">
        <v>0</v>
      </c>
      <c r="L119" s="50">
        <v>0</v>
      </c>
      <c r="M119" s="50">
        <v>0</v>
      </c>
      <c r="N119" s="63">
        <v>0</v>
      </c>
      <c r="O119" s="47">
        <v>0</v>
      </c>
      <c r="P119" s="47">
        <v>0</v>
      </c>
      <c r="Q119" s="9"/>
      <c r="R119" s="50"/>
      <c r="S119" s="50"/>
      <c r="T119" s="50"/>
      <c r="U119" s="50"/>
      <c r="V119" s="50"/>
      <c r="W119" s="50"/>
      <c r="X119" s="9">
        <f t="shared" si="513"/>
        <v>0</v>
      </c>
      <c r="Y119" s="9"/>
      <c r="Z119" s="9"/>
      <c r="AA119" s="9"/>
      <c r="AB119" s="9">
        <f t="shared" si="514"/>
        <v>0</v>
      </c>
      <c r="AC119" s="9">
        <f t="shared" si="515"/>
        <v>0</v>
      </c>
      <c r="AD119" s="9">
        <f t="shared" si="516"/>
        <v>0</v>
      </c>
      <c r="AE119" s="9">
        <f t="shared" si="517"/>
        <v>0</v>
      </c>
      <c r="AF119" s="50"/>
      <c r="AG119" s="50"/>
      <c r="AH119" s="50"/>
      <c r="AI119" s="9">
        <f t="shared" si="518"/>
        <v>0</v>
      </c>
      <c r="AJ119" s="47"/>
      <c r="AK119" s="47"/>
      <c r="AL119" s="47"/>
      <c r="AM119" s="47"/>
      <c r="AN119" s="47"/>
      <c r="AO119" s="47"/>
      <c r="AP119" s="47"/>
      <c r="AQ119" s="47"/>
      <c r="AR119" s="47"/>
      <c r="AS119" s="47">
        <f t="shared" si="519"/>
        <v>0</v>
      </c>
      <c r="AT119" s="47">
        <f t="shared" si="520"/>
        <v>0</v>
      </c>
      <c r="AU119" s="47">
        <f t="shared" si="521"/>
        <v>0</v>
      </c>
      <c r="AV119" s="9">
        <f t="shared" si="522"/>
        <v>0</v>
      </c>
      <c r="AW119" s="9">
        <f t="shared" si="523"/>
        <v>0</v>
      </c>
      <c r="AX119" s="9">
        <f t="shared" si="524"/>
        <v>0</v>
      </c>
      <c r="AY119" s="9">
        <f t="shared" si="525"/>
        <v>0</v>
      </c>
      <c r="AZ119" s="9">
        <f t="shared" si="526"/>
        <v>0</v>
      </c>
      <c r="BA119" s="9">
        <f t="shared" si="527"/>
        <v>0</v>
      </c>
      <c r="BB119" s="47">
        <f t="shared" si="528"/>
        <v>0</v>
      </c>
      <c r="BC119" s="47">
        <f t="shared" si="529"/>
        <v>0</v>
      </c>
      <c r="BD119" s="47">
        <f t="shared" si="530"/>
        <v>0</v>
      </c>
    </row>
    <row r="120" spans="1:56" x14ac:dyDescent="0.25">
      <c r="A120" s="5">
        <v>1434</v>
      </c>
      <c r="B120" s="2">
        <v>600170896</v>
      </c>
      <c r="C120" s="7">
        <v>528714</v>
      </c>
      <c r="D120" s="8" t="s">
        <v>70</v>
      </c>
      <c r="E120" s="2">
        <v>3141</v>
      </c>
      <c r="F120" s="2" t="s">
        <v>20</v>
      </c>
      <c r="G120" s="7" t="s">
        <v>98</v>
      </c>
      <c r="H120" s="9">
        <v>786924</v>
      </c>
      <c r="I120" s="9">
        <v>574158</v>
      </c>
      <c r="J120" s="9">
        <v>0</v>
      </c>
      <c r="K120" s="9">
        <v>194065</v>
      </c>
      <c r="L120" s="9">
        <v>11483</v>
      </c>
      <c r="M120" s="9">
        <v>7218</v>
      </c>
      <c r="N120" s="63">
        <v>1.81</v>
      </c>
      <c r="O120" s="47">
        <v>0</v>
      </c>
      <c r="P120" s="47">
        <v>1.81</v>
      </c>
      <c r="Q120" s="9"/>
      <c r="R120" s="50"/>
      <c r="S120" s="50"/>
      <c r="T120" s="50"/>
      <c r="U120" s="50"/>
      <c r="V120" s="50"/>
      <c r="W120" s="50"/>
      <c r="X120" s="9">
        <f t="shared" si="513"/>
        <v>0</v>
      </c>
      <c r="Y120" s="9"/>
      <c r="Z120" s="9"/>
      <c r="AA120" s="9"/>
      <c r="AB120" s="9">
        <f t="shared" si="514"/>
        <v>0</v>
      </c>
      <c r="AC120" s="9">
        <f t="shared" si="515"/>
        <v>0</v>
      </c>
      <c r="AD120" s="9">
        <f t="shared" si="516"/>
        <v>0</v>
      </c>
      <c r="AE120" s="9">
        <f t="shared" si="517"/>
        <v>0</v>
      </c>
      <c r="AF120" s="50"/>
      <c r="AG120" s="50"/>
      <c r="AH120" s="50"/>
      <c r="AI120" s="9">
        <f t="shared" si="518"/>
        <v>0</v>
      </c>
      <c r="AJ120" s="47"/>
      <c r="AK120" s="47"/>
      <c r="AL120" s="47"/>
      <c r="AM120" s="47"/>
      <c r="AN120" s="47"/>
      <c r="AO120" s="47"/>
      <c r="AP120" s="47"/>
      <c r="AQ120" s="47"/>
      <c r="AR120" s="47"/>
      <c r="AS120" s="47">
        <f t="shared" si="519"/>
        <v>0</v>
      </c>
      <c r="AT120" s="47">
        <f t="shared" si="520"/>
        <v>0</v>
      </c>
      <c r="AU120" s="47">
        <f t="shared" si="521"/>
        <v>0</v>
      </c>
      <c r="AV120" s="9">
        <f t="shared" si="522"/>
        <v>786924</v>
      </c>
      <c r="AW120" s="9">
        <f t="shared" si="523"/>
        <v>574158</v>
      </c>
      <c r="AX120" s="9">
        <f t="shared" si="524"/>
        <v>0</v>
      </c>
      <c r="AY120" s="9">
        <f t="shared" si="525"/>
        <v>194065</v>
      </c>
      <c r="AZ120" s="9">
        <f t="shared" si="526"/>
        <v>11483</v>
      </c>
      <c r="BA120" s="9">
        <f t="shared" si="527"/>
        <v>7218</v>
      </c>
      <c r="BB120" s="47">
        <f t="shared" si="528"/>
        <v>1.81</v>
      </c>
      <c r="BC120" s="47">
        <f t="shared" si="529"/>
        <v>0</v>
      </c>
      <c r="BD120" s="47">
        <f t="shared" si="530"/>
        <v>1.81</v>
      </c>
    </row>
    <row r="121" spans="1:56" x14ac:dyDescent="0.25">
      <c r="A121" s="5">
        <v>1434</v>
      </c>
      <c r="B121" s="2">
        <v>600170896</v>
      </c>
      <c r="C121" s="7">
        <v>528714</v>
      </c>
      <c r="D121" s="8" t="s">
        <v>70</v>
      </c>
      <c r="E121" s="2">
        <v>3147</v>
      </c>
      <c r="F121" s="2" t="s">
        <v>27</v>
      </c>
      <c r="G121" s="7" t="s">
        <v>98</v>
      </c>
      <c r="H121" s="9">
        <v>3809924</v>
      </c>
      <c r="I121" s="9">
        <v>2788158</v>
      </c>
      <c r="J121" s="9">
        <v>0</v>
      </c>
      <c r="K121" s="9">
        <v>942397</v>
      </c>
      <c r="L121" s="9">
        <v>55763</v>
      </c>
      <c r="M121" s="9">
        <v>23606</v>
      </c>
      <c r="N121" s="63">
        <v>6.36</v>
      </c>
      <c r="O121" s="47">
        <v>4.37</v>
      </c>
      <c r="P121" s="47">
        <v>1.99</v>
      </c>
      <c r="Q121" s="9"/>
      <c r="R121" s="50"/>
      <c r="S121" s="50"/>
      <c r="T121" s="50"/>
      <c r="U121" s="50"/>
      <c r="V121" s="50"/>
      <c r="W121" s="50"/>
      <c r="X121" s="9">
        <f t="shared" si="513"/>
        <v>0</v>
      </c>
      <c r="Y121" s="9"/>
      <c r="Z121" s="9"/>
      <c r="AA121" s="9"/>
      <c r="AB121" s="9">
        <f t="shared" si="514"/>
        <v>0</v>
      </c>
      <c r="AC121" s="9">
        <f t="shared" si="515"/>
        <v>0</v>
      </c>
      <c r="AD121" s="9">
        <f t="shared" si="516"/>
        <v>0</v>
      </c>
      <c r="AE121" s="9">
        <f t="shared" si="517"/>
        <v>0</v>
      </c>
      <c r="AF121" s="50"/>
      <c r="AG121" s="50"/>
      <c r="AH121" s="50"/>
      <c r="AI121" s="9">
        <f t="shared" si="518"/>
        <v>0</v>
      </c>
      <c r="AJ121" s="47"/>
      <c r="AK121" s="47"/>
      <c r="AL121" s="47"/>
      <c r="AM121" s="47"/>
      <c r="AN121" s="47"/>
      <c r="AO121" s="47"/>
      <c r="AP121" s="47"/>
      <c r="AQ121" s="47"/>
      <c r="AR121" s="47"/>
      <c r="AS121" s="47">
        <f t="shared" si="519"/>
        <v>0</v>
      </c>
      <c r="AT121" s="47">
        <f t="shared" si="520"/>
        <v>0</v>
      </c>
      <c r="AU121" s="47">
        <f t="shared" si="521"/>
        <v>0</v>
      </c>
      <c r="AV121" s="9">
        <f t="shared" si="522"/>
        <v>3809924</v>
      </c>
      <c r="AW121" s="9">
        <f t="shared" si="523"/>
        <v>2788158</v>
      </c>
      <c r="AX121" s="9">
        <f t="shared" si="524"/>
        <v>0</v>
      </c>
      <c r="AY121" s="9">
        <f t="shared" si="525"/>
        <v>942397</v>
      </c>
      <c r="AZ121" s="9">
        <f t="shared" si="526"/>
        <v>55763</v>
      </c>
      <c r="BA121" s="9">
        <f t="shared" si="527"/>
        <v>23606</v>
      </c>
      <c r="BB121" s="47">
        <f t="shared" si="528"/>
        <v>6.36</v>
      </c>
      <c r="BC121" s="47">
        <f t="shared" si="529"/>
        <v>4.37</v>
      </c>
      <c r="BD121" s="47">
        <f t="shared" si="530"/>
        <v>1.99</v>
      </c>
    </row>
    <row r="122" spans="1:56" x14ac:dyDescent="0.25">
      <c r="A122" s="30"/>
      <c r="B122" s="31"/>
      <c r="C122" s="32"/>
      <c r="D122" s="33" t="s">
        <v>177</v>
      </c>
      <c r="E122" s="31"/>
      <c r="F122" s="31"/>
      <c r="G122" s="32"/>
      <c r="H122" s="34">
        <v>46263629</v>
      </c>
      <c r="I122" s="34">
        <v>32134464</v>
      </c>
      <c r="J122" s="34">
        <v>781680</v>
      </c>
      <c r="K122" s="34">
        <v>11125655</v>
      </c>
      <c r="L122" s="34">
        <v>642689</v>
      </c>
      <c r="M122" s="34">
        <v>1579141</v>
      </c>
      <c r="N122" s="64">
        <v>62.65</v>
      </c>
      <c r="O122" s="64">
        <v>44.089999999999996</v>
      </c>
      <c r="P122" s="64">
        <v>18.559999999999999</v>
      </c>
      <c r="Q122" s="51">
        <f t="shared" ref="Q122:BD122" si="531">SUM(Q118:Q121)</f>
        <v>0</v>
      </c>
      <c r="R122" s="51">
        <f t="shared" si="531"/>
        <v>0</v>
      </c>
      <c r="S122" s="51">
        <f t="shared" si="531"/>
        <v>0</v>
      </c>
      <c r="T122" s="51">
        <f t="shared" si="531"/>
        <v>0</v>
      </c>
      <c r="U122" s="51">
        <f t="shared" si="531"/>
        <v>0</v>
      </c>
      <c r="V122" s="51">
        <f t="shared" si="531"/>
        <v>0</v>
      </c>
      <c r="W122" s="51">
        <f t="shared" si="531"/>
        <v>0</v>
      </c>
      <c r="X122" s="51">
        <f t="shared" si="531"/>
        <v>0</v>
      </c>
      <c r="Y122" s="51">
        <f t="shared" si="531"/>
        <v>0</v>
      </c>
      <c r="Z122" s="51">
        <f t="shared" si="531"/>
        <v>0</v>
      </c>
      <c r="AA122" s="51">
        <f t="shared" si="531"/>
        <v>0</v>
      </c>
      <c r="AB122" s="51">
        <f t="shared" si="531"/>
        <v>0</v>
      </c>
      <c r="AC122" s="51">
        <f t="shared" si="531"/>
        <v>0</v>
      </c>
      <c r="AD122" s="51">
        <f t="shared" si="531"/>
        <v>0</v>
      </c>
      <c r="AE122" s="51">
        <f t="shared" si="531"/>
        <v>0</v>
      </c>
      <c r="AF122" s="51">
        <f t="shared" si="531"/>
        <v>0</v>
      </c>
      <c r="AG122" s="51">
        <f t="shared" si="531"/>
        <v>0</v>
      </c>
      <c r="AH122" s="51">
        <f t="shared" si="531"/>
        <v>0</v>
      </c>
      <c r="AI122" s="51">
        <f t="shared" si="531"/>
        <v>0</v>
      </c>
      <c r="AJ122" s="58">
        <f t="shared" si="531"/>
        <v>0</v>
      </c>
      <c r="AK122" s="58">
        <f t="shared" si="531"/>
        <v>0</v>
      </c>
      <c r="AL122" s="58">
        <f t="shared" si="531"/>
        <v>0</v>
      </c>
      <c r="AM122" s="58">
        <f t="shared" si="531"/>
        <v>0</v>
      </c>
      <c r="AN122" s="58">
        <f t="shared" si="531"/>
        <v>0</v>
      </c>
      <c r="AO122" s="58">
        <f t="shared" si="531"/>
        <v>0</v>
      </c>
      <c r="AP122" s="58">
        <f t="shared" si="531"/>
        <v>0</v>
      </c>
      <c r="AQ122" s="58">
        <f t="shared" si="531"/>
        <v>0</v>
      </c>
      <c r="AR122" s="58">
        <f t="shared" si="531"/>
        <v>0</v>
      </c>
      <c r="AS122" s="58">
        <f t="shared" si="531"/>
        <v>0</v>
      </c>
      <c r="AT122" s="58">
        <f t="shared" si="531"/>
        <v>0</v>
      </c>
      <c r="AU122" s="58">
        <f t="shared" si="531"/>
        <v>0</v>
      </c>
      <c r="AV122" s="51">
        <f t="shared" si="531"/>
        <v>46263629</v>
      </c>
      <c r="AW122" s="51">
        <f t="shared" si="531"/>
        <v>32134464</v>
      </c>
      <c r="AX122" s="51">
        <f t="shared" si="531"/>
        <v>781680</v>
      </c>
      <c r="AY122" s="51">
        <f t="shared" si="531"/>
        <v>11125655</v>
      </c>
      <c r="AZ122" s="51">
        <f t="shared" si="531"/>
        <v>642689</v>
      </c>
      <c r="BA122" s="51">
        <f t="shared" si="531"/>
        <v>1579141</v>
      </c>
      <c r="BB122" s="58">
        <f t="shared" si="531"/>
        <v>62.65</v>
      </c>
      <c r="BC122" s="58">
        <f t="shared" si="531"/>
        <v>44.089999999999996</v>
      </c>
      <c r="BD122" s="58">
        <f t="shared" si="531"/>
        <v>18.559999999999999</v>
      </c>
    </row>
    <row r="123" spans="1:56" x14ac:dyDescent="0.25">
      <c r="A123" s="26">
        <v>1436</v>
      </c>
      <c r="B123" s="6">
        <v>600170900</v>
      </c>
      <c r="C123" s="27">
        <v>87891</v>
      </c>
      <c r="D123" s="28" t="s">
        <v>46</v>
      </c>
      <c r="E123" s="6">
        <v>3123</v>
      </c>
      <c r="F123" s="6" t="s">
        <v>18</v>
      </c>
      <c r="G123" s="6" t="s">
        <v>19</v>
      </c>
      <c r="H123" s="29">
        <v>40822191</v>
      </c>
      <c r="I123" s="29">
        <v>28381070</v>
      </c>
      <c r="J123" s="29">
        <v>104470</v>
      </c>
      <c r="K123" s="29">
        <v>9628112</v>
      </c>
      <c r="L123" s="29">
        <v>567622</v>
      </c>
      <c r="M123" s="29">
        <v>2140917</v>
      </c>
      <c r="N123" s="63">
        <v>54.740000000000009</v>
      </c>
      <c r="O123" s="47">
        <v>40.220000000000006</v>
      </c>
      <c r="P123" s="47">
        <v>14.52</v>
      </c>
      <c r="Q123" s="9"/>
      <c r="R123" s="29"/>
      <c r="S123" s="29"/>
      <c r="T123" s="29"/>
      <c r="U123" s="29"/>
      <c r="V123" s="29"/>
      <c r="W123" s="29"/>
      <c r="X123" s="9">
        <f t="shared" ref="X123:X126" si="532">SUBTOTAL(9,Q123:W123)</f>
        <v>0</v>
      </c>
      <c r="Y123" s="9"/>
      <c r="Z123" s="9"/>
      <c r="AA123" s="9"/>
      <c r="AB123" s="9">
        <f t="shared" ref="AB123:AB126" si="533">SUBTOTAL(9,Y123:AA123)</f>
        <v>0</v>
      </c>
      <c r="AC123" s="9">
        <f t="shared" ref="AC123:AC126" si="534">X123+AB123</f>
        <v>0</v>
      </c>
      <c r="AD123" s="9">
        <f t="shared" ref="AD123:AD126" si="535">ROUND((X123+Y123+Z123)*33.8%,0)</f>
        <v>0</v>
      </c>
      <c r="AE123" s="9">
        <f t="shared" ref="AE123:AE126" si="536">ROUND(X123*2%,0)</f>
        <v>0</v>
      </c>
      <c r="AF123" s="29"/>
      <c r="AG123" s="29"/>
      <c r="AH123" s="29"/>
      <c r="AI123" s="9">
        <f t="shared" ref="AI123:AI126" si="537">AF123+AG123+AH123</f>
        <v>0</v>
      </c>
      <c r="AJ123" s="47"/>
      <c r="AK123" s="47"/>
      <c r="AL123" s="47"/>
      <c r="AM123" s="47"/>
      <c r="AN123" s="47"/>
      <c r="AO123" s="47"/>
      <c r="AP123" s="47"/>
      <c r="AQ123" s="47"/>
      <c r="AR123" s="47"/>
      <c r="AS123" s="47">
        <f t="shared" ref="AS123:AS126" si="538">AJ123+AL123+AM123+AP123+AR123+AN123</f>
        <v>0</v>
      </c>
      <c r="AT123" s="47">
        <f t="shared" ref="AT123:AT126" si="539">AK123+AQ123+AO123</f>
        <v>0</v>
      </c>
      <c r="AU123" s="47">
        <f t="shared" ref="AU123:AU126" si="540">AS123+AT123</f>
        <v>0</v>
      </c>
      <c r="AV123" s="9">
        <f t="shared" ref="AV123:AV126" si="541">AW123+AX123+AY123+AZ123+BA123</f>
        <v>40822191</v>
      </c>
      <c r="AW123" s="9">
        <f t="shared" ref="AW123:AW126" si="542">I123+X123</f>
        <v>28381070</v>
      </c>
      <c r="AX123" s="9">
        <f t="shared" ref="AX123:AX126" si="543">J123+AB123</f>
        <v>104470</v>
      </c>
      <c r="AY123" s="9">
        <f t="shared" ref="AY123:AY126" si="544">K123+AD123</f>
        <v>9628112</v>
      </c>
      <c r="AZ123" s="9">
        <f t="shared" ref="AZ123:AZ126" si="545">L123+AE123</f>
        <v>567622</v>
      </c>
      <c r="BA123" s="9">
        <f t="shared" ref="BA123:BA126" si="546">M123+AI123</f>
        <v>2140917</v>
      </c>
      <c r="BB123" s="47">
        <f t="shared" ref="BB123:BB126" si="547">BC123+BD123</f>
        <v>54.740000000000009</v>
      </c>
      <c r="BC123" s="47">
        <f t="shared" ref="BC123:BC126" si="548">O123+AS123</f>
        <v>40.220000000000006</v>
      </c>
      <c r="BD123" s="47">
        <f t="shared" ref="BD123:BD126" si="549">P123+AT123</f>
        <v>14.52</v>
      </c>
    </row>
    <row r="124" spans="1:56" x14ac:dyDescent="0.25">
      <c r="A124" s="5">
        <v>1436</v>
      </c>
      <c r="B124" s="2">
        <v>600170900</v>
      </c>
      <c r="C124" s="7">
        <v>87891</v>
      </c>
      <c r="D124" s="8" t="s">
        <v>46</v>
      </c>
      <c r="E124" s="20">
        <v>3123</v>
      </c>
      <c r="F124" s="20" t="s">
        <v>112</v>
      </c>
      <c r="G124" s="20" t="s">
        <v>98</v>
      </c>
      <c r="H124" s="9">
        <v>5236</v>
      </c>
      <c r="I124" s="50">
        <v>3856</v>
      </c>
      <c r="J124" s="50">
        <v>0</v>
      </c>
      <c r="K124" s="50">
        <v>1303</v>
      </c>
      <c r="L124" s="50">
        <v>77</v>
      </c>
      <c r="M124" s="50">
        <v>0</v>
      </c>
      <c r="N124" s="63">
        <v>0.02</v>
      </c>
      <c r="O124" s="47">
        <v>0.02</v>
      </c>
      <c r="P124" s="47">
        <v>0</v>
      </c>
      <c r="Q124" s="9"/>
      <c r="R124" s="50"/>
      <c r="S124" s="50"/>
      <c r="T124" s="50"/>
      <c r="U124" s="50"/>
      <c r="V124" s="50"/>
      <c r="W124" s="50"/>
      <c r="X124" s="9">
        <f t="shared" si="532"/>
        <v>0</v>
      </c>
      <c r="Y124" s="9"/>
      <c r="Z124" s="9"/>
      <c r="AA124" s="9"/>
      <c r="AB124" s="9">
        <f t="shared" si="533"/>
        <v>0</v>
      </c>
      <c r="AC124" s="9">
        <f t="shared" si="534"/>
        <v>0</v>
      </c>
      <c r="AD124" s="9">
        <f t="shared" si="535"/>
        <v>0</v>
      </c>
      <c r="AE124" s="9">
        <f t="shared" si="536"/>
        <v>0</v>
      </c>
      <c r="AF124" s="50"/>
      <c r="AG124" s="50"/>
      <c r="AH124" s="50"/>
      <c r="AI124" s="9">
        <f t="shared" si="537"/>
        <v>0</v>
      </c>
      <c r="AJ124" s="47"/>
      <c r="AK124" s="47"/>
      <c r="AL124" s="47"/>
      <c r="AM124" s="47"/>
      <c r="AN124" s="47"/>
      <c r="AO124" s="47"/>
      <c r="AP124" s="47"/>
      <c r="AQ124" s="47"/>
      <c r="AR124" s="47"/>
      <c r="AS124" s="47">
        <f t="shared" si="538"/>
        <v>0</v>
      </c>
      <c r="AT124" s="47">
        <f t="shared" si="539"/>
        <v>0</v>
      </c>
      <c r="AU124" s="47">
        <f t="shared" si="540"/>
        <v>0</v>
      </c>
      <c r="AV124" s="9">
        <f t="shared" si="541"/>
        <v>5236</v>
      </c>
      <c r="AW124" s="9">
        <f t="shared" si="542"/>
        <v>3856</v>
      </c>
      <c r="AX124" s="9">
        <f t="shared" si="543"/>
        <v>0</v>
      </c>
      <c r="AY124" s="9">
        <f t="shared" si="544"/>
        <v>1303</v>
      </c>
      <c r="AZ124" s="9">
        <f t="shared" si="545"/>
        <v>77</v>
      </c>
      <c r="BA124" s="9">
        <f t="shared" si="546"/>
        <v>0</v>
      </c>
      <c r="BB124" s="47">
        <f t="shared" si="547"/>
        <v>0.02</v>
      </c>
      <c r="BC124" s="47">
        <f t="shared" si="548"/>
        <v>0.02</v>
      </c>
      <c r="BD124" s="47">
        <f t="shared" si="549"/>
        <v>0</v>
      </c>
    </row>
    <row r="125" spans="1:56" x14ac:dyDescent="0.25">
      <c r="A125" s="5">
        <v>1436</v>
      </c>
      <c r="B125" s="2">
        <v>600170900</v>
      </c>
      <c r="C125" s="7">
        <v>87891</v>
      </c>
      <c r="D125" s="8" t="s">
        <v>46</v>
      </c>
      <c r="E125" s="2">
        <v>3141</v>
      </c>
      <c r="F125" s="2" t="s">
        <v>20</v>
      </c>
      <c r="G125" s="7" t="s">
        <v>98</v>
      </c>
      <c r="H125" s="9">
        <v>3915928</v>
      </c>
      <c r="I125" s="9">
        <v>2817706</v>
      </c>
      <c r="J125" s="9">
        <v>45500</v>
      </c>
      <c r="K125" s="9">
        <v>967764</v>
      </c>
      <c r="L125" s="9">
        <v>56354</v>
      </c>
      <c r="M125" s="9">
        <v>28604</v>
      </c>
      <c r="N125" s="63">
        <v>8.85</v>
      </c>
      <c r="O125" s="47">
        <v>0</v>
      </c>
      <c r="P125" s="47">
        <v>8.85</v>
      </c>
      <c r="Q125" s="9"/>
      <c r="R125" s="50"/>
      <c r="S125" s="50"/>
      <c r="T125" s="50"/>
      <c r="U125" s="50"/>
      <c r="V125" s="50"/>
      <c r="W125" s="50"/>
      <c r="X125" s="9">
        <f t="shared" si="532"/>
        <v>0</v>
      </c>
      <c r="Y125" s="9"/>
      <c r="Z125" s="9"/>
      <c r="AA125" s="9"/>
      <c r="AB125" s="9">
        <f t="shared" si="533"/>
        <v>0</v>
      </c>
      <c r="AC125" s="9">
        <f t="shared" si="534"/>
        <v>0</v>
      </c>
      <c r="AD125" s="9">
        <f t="shared" si="535"/>
        <v>0</v>
      </c>
      <c r="AE125" s="9">
        <f t="shared" si="536"/>
        <v>0</v>
      </c>
      <c r="AF125" s="50"/>
      <c r="AG125" s="50"/>
      <c r="AH125" s="50"/>
      <c r="AI125" s="9">
        <f t="shared" si="537"/>
        <v>0</v>
      </c>
      <c r="AJ125" s="47"/>
      <c r="AK125" s="47"/>
      <c r="AL125" s="47"/>
      <c r="AM125" s="47"/>
      <c r="AN125" s="47"/>
      <c r="AO125" s="47"/>
      <c r="AP125" s="47"/>
      <c r="AQ125" s="47"/>
      <c r="AR125" s="47"/>
      <c r="AS125" s="47">
        <f t="shared" si="538"/>
        <v>0</v>
      </c>
      <c r="AT125" s="47">
        <f t="shared" si="539"/>
        <v>0</v>
      </c>
      <c r="AU125" s="47">
        <f t="shared" si="540"/>
        <v>0</v>
      </c>
      <c r="AV125" s="9">
        <f t="shared" si="541"/>
        <v>3915928</v>
      </c>
      <c r="AW125" s="9">
        <f t="shared" si="542"/>
        <v>2817706</v>
      </c>
      <c r="AX125" s="9">
        <f t="shared" si="543"/>
        <v>45500</v>
      </c>
      <c r="AY125" s="9">
        <f t="shared" si="544"/>
        <v>967764</v>
      </c>
      <c r="AZ125" s="9">
        <f t="shared" si="545"/>
        <v>56354</v>
      </c>
      <c r="BA125" s="9">
        <f t="shared" si="546"/>
        <v>28604</v>
      </c>
      <c r="BB125" s="47">
        <f t="shared" si="547"/>
        <v>8.85</v>
      </c>
      <c r="BC125" s="47">
        <f t="shared" si="548"/>
        <v>0</v>
      </c>
      <c r="BD125" s="47">
        <f t="shared" si="549"/>
        <v>8.85</v>
      </c>
    </row>
    <row r="126" spans="1:56" x14ac:dyDescent="0.25">
      <c r="A126" s="5">
        <v>1436</v>
      </c>
      <c r="B126" s="2">
        <v>600170900</v>
      </c>
      <c r="C126" s="7">
        <v>87891</v>
      </c>
      <c r="D126" s="8" t="s">
        <v>46</v>
      </c>
      <c r="E126" s="2">
        <v>3147</v>
      </c>
      <c r="F126" s="2" t="s">
        <v>27</v>
      </c>
      <c r="G126" s="7" t="s">
        <v>98</v>
      </c>
      <c r="H126" s="9">
        <v>6942075</v>
      </c>
      <c r="I126" s="9">
        <v>4824163</v>
      </c>
      <c r="J126" s="9">
        <v>254215</v>
      </c>
      <c r="K126" s="9">
        <v>1716492</v>
      </c>
      <c r="L126" s="9">
        <v>96484</v>
      </c>
      <c r="M126" s="9">
        <v>50721</v>
      </c>
      <c r="N126" s="63">
        <v>11.27</v>
      </c>
      <c r="O126" s="47">
        <v>6.98</v>
      </c>
      <c r="P126" s="47">
        <v>4.29</v>
      </c>
      <c r="Q126" s="9"/>
      <c r="R126" s="50"/>
      <c r="S126" s="50"/>
      <c r="T126" s="50"/>
      <c r="U126" s="50"/>
      <c r="V126" s="50"/>
      <c r="W126" s="50"/>
      <c r="X126" s="9">
        <f t="shared" si="532"/>
        <v>0</v>
      </c>
      <c r="Y126" s="9"/>
      <c r="Z126" s="9"/>
      <c r="AA126" s="9"/>
      <c r="AB126" s="9">
        <f t="shared" si="533"/>
        <v>0</v>
      </c>
      <c r="AC126" s="9">
        <f t="shared" si="534"/>
        <v>0</v>
      </c>
      <c r="AD126" s="9">
        <f t="shared" si="535"/>
        <v>0</v>
      </c>
      <c r="AE126" s="9">
        <f t="shared" si="536"/>
        <v>0</v>
      </c>
      <c r="AF126" s="50"/>
      <c r="AG126" s="50"/>
      <c r="AH126" s="50"/>
      <c r="AI126" s="9">
        <f t="shared" si="537"/>
        <v>0</v>
      </c>
      <c r="AJ126" s="47"/>
      <c r="AK126" s="47"/>
      <c r="AL126" s="47"/>
      <c r="AM126" s="47"/>
      <c r="AN126" s="47"/>
      <c r="AO126" s="47"/>
      <c r="AP126" s="47"/>
      <c r="AQ126" s="47"/>
      <c r="AR126" s="47"/>
      <c r="AS126" s="47">
        <f t="shared" si="538"/>
        <v>0</v>
      </c>
      <c r="AT126" s="47">
        <f t="shared" si="539"/>
        <v>0</v>
      </c>
      <c r="AU126" s="47">
        <f t="shared" si="540"/>
        <v>0</v>
      </c>
      <c r="AV126" s="9">
        <f t="shared" si="541"/>
        <v>6942075</v>
      </c>
      <c r="AW126" s="9">
        <f t="shared" si="542"/>
        <v>4824163</v>
      </c>
      <c r="AX126" s="9">
        <f t="shared" si="543"/>
        <v>254215</v>
      </c>
      <c r="AY126" s="9">
        <f t="shared" si="544"/>
        <v>1716492</v>
      </c>
      <c r="AZ126" s="9">
        <f t="shared" si="545"/>
        <v>96484</v>
      </c>
      <c r="BA126" s="9">
        <f t="shared" si="546"/>
        <v>50721</v>
      </c>
      <c r="BB126" s="47">
        <f t="shared" si="547"/>
        <v>11.27</v>
      </c>
      <c r="BC126" s="47">
        <f t="shared" si="548"/>
        <v>6.98</v>
      </c>
      <c r="BD126" s="47">
        <f t="shared" si="549"/>
        <v>4.29</v>
      </c>
    </row>
    <row r="127" spans="1:56" x14ac:dyDescent="0.25">
      <c r="A127" s="30"/>
      <c r="B127" s="31"/>
      <c r="C127" s="32"/>
      <c r="D127" s="33" t="s">
        <v>178</v>
      </c>
      <c r="E127" s="31"/>
      <c r="F127" s="31"/>
      <c r="G127" s="32"/>
      <c r="H127" s="34">
        <v>51685430</v>
      </c>
      <c r="I127" s="34">
        <v>36026795</v>
      </c>
      <c r="J127" s="34">
        <v>404185</v>
      </c>
      <c r="K127" s="34">
        <v>12313671</v>
      </c>
      <c r="L127" s="34">
        <v>720537</v>
      </c>
      <c r="M127" s="34">
        <v>2220242</v>
      </c>
      <c r="N127" s="64">
        <v>74.88000000000001</v>
      </c>
      <c r="O127" s="64">
        <v>47.220000000000013</v>
      </c>
      <c r="P127" s="64">
        <v>27.659999999999997</v>
      </c>
      <c r="Q127" s="51">
        <f t="shared" ref="Q127:BD127" si="550">SUM(Q123:Q126)</f>
        <v>0</v>
      </c>
      <c r="R127" s="51">
        <f t="shared" si="550"/>
        <v>0</v>
      </c>
      <c r="S127" s="51">
        <f t="shared" si="550"/>
        <v>0</v>
      </c>
      <c r="T127" s="51">
        <f t="shared" si="550"/>
        <v>0</v>
      </c>
      <c r="U127" s="51">
        <f t="shared" si="550"/>
        <v>0</v>
      </c>
      <c r="V127" s="51">
        <f t="shared" si="550"/>
        <v>0</v>
      </c>
      <c r="W127" s="51">
        <f t="shared" si="550"/>
        <v>0</v>
      </c>
      <c r="X127" s="51">
        <f t="shared" si="550"/>
        <v>0</v>
      </c>
      <c r="Y127" s="51">
        <f t="shared" si="550"/>
        <v>0</v>
      </c>
      <c r="Z127" s="51">
        <f t="shared" si="550"/>
        <v>0</v>
      </c>
      <c r="AA127" s="51">
        <f t="shared" si="550"/>
        <v>0</v>
      </c>
      <c r="AB127" s="51">
        <f t="shared" si="550"/>
        <v>0</v>
      </c>
      <c r="AC127" s="51">
        <f t="shared" si="550"/>
        <v>0</v>
      </c>
      <c r="AD127" s="51">
        <f t="shared" si="550"/>
        <v>0</v>
      </c>
      <c r="AE127" s="51">
        <f t="shared" si="550"/>
        <v>0</v>
      </c>
      <c r="AF127" s="51">
        <f t="shared" si="550"/>
        <v>0</v>
      </c>
      <c r="AG127" s="51">
        <f t="shared" si="550"/>
        <v>0</v>
      </c>
      <c r="AH127" s="51">
        <f t="shared" si="550"/>
        <v>0</v>
      </c>
      <c r="AI127" s="51">
        <f t="shared" si="550"/>
        <v>0</v>
      </c>
      <c r="AJ127" s="58">
        <f t="shared" si="550"/>
        <v>0</v>
      </c>
      <c r="AK127" s="58">
        <f t="shared" si="550"/>
        <v>0</v>
      </c>
      <c r="AL127" s="58">
        <f t="shared" si="550"/>
        <v>0</v>
      </c>
      <c r="AM127" s="58">
        <f t="shared" si="550"/>
        <v>0</v>
      </c>
      <c r="AN127" s="58">
        <f t="shared" si="550"/>
        <v>0</v>
      </c>
      <c r="AO127" s="58">
        <f t="shared" si="550"/>
        <v>0</v>
      </c>
      <c r="AP127" s="58">
        <f t="shared" si="550"/>
        <v>0</v>
      </c>
      <c r="AQ127" s="58">
        <f t="shared" si="550"/>
        <v>0</v>
      </c>
      <c r="AR127" s="58">
        <f t="shared" si="550"/>
        <v>0</v>
      </c>
      <c r="AS127" s="58">
        <f t="shared" si="550"/>
        <v>0</v>
      </c>
      <c r="AT127" s="58">
        <f t="shared" si="550"/>
        <v>0</v>
      </c>
      <c r="AU127" s="58">
        <f t="shared" si="550"/>
        <v>0</v>
      </c>
      <c r="AV127" s="51">
        <f t="shared" si="550"/>
        <v>51685430</v>
      </c>
      <c r="AW127" s="51">
        <f t="shared" si="550"/>
        <v>36026795</v>
      </c>
      <c r="AX127" s="51">
        <f t="shared" si="550"/>
        <v>404185</v>
      </c>
      <c r="AY127" s="51">
        <f t="shared" si="550"/>
        <v>12313671</v>
      </c>
      <c r="AZ127" s="51">
        <f t="shared" si="550"/>
        <v>720537</v>
      </c>
      <c r="BA127" s="51">
        <f t="shared" si="550"/>
        <v>2220242</v>
      </c>
      <c r="BB127" s="58">
        <f t="shared" si="550"/>
        <v>74.88000000000001</v>
      </c>
      <c r="BC127" s="58">
        <f t="shared" si="550"/>
        <v>47.220000000000013</v>
      </c>
      <c r="BD127" s="58">
        <f t="shared" si="550"/>
        <v>27.659999999999997</v>
      </c>
    </row>
    <row r="128" spans="1:56" x14ac:dyDescent="0.25">
      <c r="A128" s="26">
        <v>1437</v>
      </c>
      <c r="B128" s="6">
        <v>600010104</v>
      </c>
      <c r="C128" s="27">
        <v>14451018</v>
      </c>
      <c r="D128" s="28" t="s">
        <v>71</v>
      </c>
      <c r="E128" s="6">
        <v>3123</v>
      </c>
      <c r="F128" s="6" t="s">
        <v>18</v>
      </c>
      <c r="G128" s="6" t="s">
        <v>19</v>
      </c>
      <c r="H128" s="29">
        <v>94674084</v>
      </c>
      <c r="I128" s="29">
        <v>69071787</v>
      </c>
      <c r="J128" s="29">
        <v>150360</v>
      </c>
      <c r="K128" s="29">
        <v>23397086</v>
      </c>
      <c r="L128" s="29">
        <v>1381435</v>
      </c>
      <c r="M128" s="29">
        <v>673416</v>
      </c>
      <c r="N128" s="63">
        <v>130.22</v>
      </c>
      <c r="O128" s="47">
        <v>97.83</v>
      </c>
      <c r="P128" s="47">
        <v>32.389999999999993</v>
      </c>
      <c r="Q128" s="9"/>
      <c r="R128" s="29"/>
      <c r="S128" s="29"/>
      <c r="T128" s="29"/>
      <c r="U128" s="29"/>
      <c r="V128" s="29"/>
      <c r="W128" s="29"/>
      <c r="X128" s="9">
        <f t="shared" ref="X128:X129" si="551">SUBTOTAL(9,Q128:W128)</f>
        <v>0</v>
      </c>
      <c r="Y128" s="9"/>
      <c r="Z128" s="9"/>
      <c r="AA128" s="9"/>
      <c r="AB128" s="9">
        <f t="shared" ref="AB128:AB129" si="552">SUBTOTAL(9,Y128:AA128)</f>
        <v>0</v>
      </c>
      <c r="AC128" s="9">
        <f t="shared" ref="AC128:AC129" si="553">X128+AB128</f>
        <v>0</v>
      </c>
      <c r="AD128" s="9">
        <f t="shared" ref="AD128:AD129" si="554">ROUND((X128+Y128+Z128)*33.8%,0)</f>
        <v>0</v>
      </c>
      <c r="AE128" s="9">
        <f t="shared" ref="AE128:AE129" si="555">ROUND(X128*2%,0)</f>
        <v>0</v>
      </c>
      <c r="AF128" s="29"/>
      <c r="AG128" s="29"/>
      <c r="AH128" s="29"/>
      <c r="AI128" s="9">
        <f t="shared" ref="AI128:AI129" si="556">AF128+AG128+AH128</f>
        <v>0</v>
      </c>
      <c r="AJ128" s="47"/>
      <c r="AK128" s="47"/>
      <c r="AL128" s="47"/>
      <c r="AM128" s="47"/>
      <c r="AN128" s="47"/>
      <c r="AO128" s="47"/>
      <c r="AP128" s="47"/>
      <c r="AQ128" s="47"/>
      <c r="AR128" s="47"/>
      <c r="AS128" s="47">
        <f t="shared" ref="AS128:AS129" si="557">AJ128+AL128+AM128+AP128+AR128+AN128</f>
        <v>0</v>
      </c>
      <c r="AT128" s="47">
        <f t="shared" ref="AT128:AT129" si="558">AK128+AQ128+AO128</f>
        <v>0</v>
      </c>
      <c r="AU128" s="47">
        <f t="shared" ref="AU128:AU129" si="559">AS128+AT128</f>
        <v>0</v>
      </c>
      <c r="AV128" s="9">
        <f t="shared" ref="AV128:AV129" si="560">AW128+AX128+AY128+AZ128+BA128</f>
        <v>94674084</v>
      </c>
      <c r="AW128" s="9">
        <f t="shared" ref="AW128:AW129" si="561">I128+X128</f>
        <v>69071787</v>
      </c>
      <c r="AX128" s="9">
        <f t="shared" ref="AX128:AX129" si="562">J128+AB128</f>
        <v>150360</v>
      </c>
      <c r="AY128" s="9">
        <f t="shared" ref="AY128:AY129" si="563">K128+AD128</f>
        <v>23397086</v>
      </c>
      <c r="AZ128" s="9">
        <f t="shared" ref="AZ128:AZ129" si="564">L128+AE128</f>
        <v>1381435</v>
      </c>
      <c r="BA128" s="9">
        <f t="shared" ref="BA128:BA129" si="565">M128+AI128</f>
        <v>673416</v>
      </c>
      <c r="BB128" s="47">
        <f t="shared" ref="BB128:BB129" si="566">BC128+BD128</f>
        <v>130.22</v>
      </c>
      <c r="BC128" s="47">
        <f t="shared" ref="BC128:BC129" si="567">O128+AS128</f>
        <v>97.83</v>
      </c>
      <c r="BD128" s="47">
        <f t="shared" ref="BD128:BD129" si="568">P128+AT128</f>
        <v>32.389999999999993</v>
      </c>
    </row>
    <row r="129" spans="1:56" x14ac:dyDescent="0.25">
      <c r="A129" s="5">
        <v>1437</v>
      </c>
      <c r="B129" s="2">
        <v>600010104</v>
      </c>
      <c r="C129" s="7">
        <v>14451018</v>
      </c>
      <c r="D129" s="8" t="s">
        <v>71</v>
      </c>
      <c r="E129" s="20">
        <v>3123</v>
      </c>
      <c r="F129" s="20" t="s">
        <v>112</v>
      </c>
      <c r="G129" s="20" t="s">
        <v>98</v>
      </c>
      <c r="H129" s="9">
        <v>0</v>
      </c>
      <c r="I129" s="50">
        <v>0</v>
      </c>
      <c r="J129" s="50">
        <v>0</v>
      </c>
      <c r="K129" s="50">
        <v>0</v>
      </c>
      <c r="L129" s="50">
        <v>0</v>
      </c>
      <c r="M129" s="50">
        <v>0</v>
      </c>
      <c r="N129" s="63">
        <v>0</v>
      </c>
      <c r="O129" s="47">
        <v>0</v>
      </c>
      <c r="P129" s="47">
        <v>0</v>
      </c>
      <c r="Q129" s="9"/>
      <c r="R129" s="50"/>
      <c r="S129" s="50"/>
      <c r="T129" s="50"/>
      <c r="U129" s="50"/>
      <c r="V129" s="50"/>
      <c r="W129" s="50"/>
      <c r="X129" s="9">
        <f t="shared" si="551"/>
        <v>0</v>
      </c>
      <c r="Y129" s="9"/>
      <c r="Z129" s="9"/>
      <c r="AA129" s="9"/>
      <c r="AB129" s="9">
        <f t="shared" si="552"/>
        <v>0</v>
      </c>
      <c r="AC129" s="9">
        <f t="shared" si="553"/>
        <v>0</v>
      </c>
      <c r="AD129" s="9">
        <f t="shared" si="554"/>
        <v>0</v>
      </c>
      <c r="AE129" s="9">
        <f t="shared" si="555"/>
        <v>0</v>
      </c>
      <c r="AF129" s="50"/>
      <c r="AG129" s="50"/>
      <c r="AH129" s="50"/>
      <c r="AI129" s="9">
        <f t="shared" si="556"/>
        <v>0</v>
      </c>
      <c r="AJ129" s="47"/>
      <c r="AK129" s="47"/>
      <c r="AL129" s="47"/>
      <c r="AM129" s="47"/>
      <c r="AN129" s="47"/>
      <c r="AO129" s="47"/>
      <c r="AP129" s="47"/>
      <c r="AQ129" s="47"/>
      <c r="AR129" s="47"/>
      <c r="AS129" s="47">
        <f t="shared" si="557"/>
        <v>0</v>
      </c>
      <c r="AT129" s="47">
        <f t="shared" si="558"/>
        <v>0</v>
      </c>
      <c r="AU129" s="47">
        <f t="shared" si="559"/>
        <v>0</v>
      </c>
      <c r="AV129" s="9">
        <f t="shared" si="560"/>
        <v>0</v>
      </c>
      <c r="AW129" s="9">
        <f t="shared" si="561"/>
        <v>0</v>
      </c>
      <c r="AX129" s="9">
        <f t="shared" si="562"/>
        <v>0</v>
      </c>
      <c r="AY129" s="9">
        <f t="shared" si="563"/>
        <v>0</v>
      </c>
      <c r="AZ129" s="9">
        <f t="shared" si="564"/>
        <v>0</v>
      </c>
      <c r="BA129" s="9">
        <f t="shared" si="565"/>
        <v>0</v>
      </c>
      <c r="BB129" s="47">
        <f t="shared" si="566"/>
        <v>0</v>
      </c>
      <c r="BC129" s="47">
        <f t="shared" si="567"/>
        <v>0</v>
      </c>
      <c r="BD129" s="47">
        <f t="shared" si="568"/>
        <v>0</v>
      </c>
    </row>
    <row r="130" spans="1:56" x14ac:dyDescent="0.25">
      <c r="A130" s="30"/>
      <c r="B130" s="31"/>
      <c r="C130" s="32"/>
      <c r="D130" s="33" t="s">
        <v>179</v>
      </c>
      <c r="E130" s="35"/>
      <c r="F130" s="35"/>
      <c r="G130" s="35"/>
      <c r="H130" s="34">
        <v>94674084</v>
      </c>
      <c r="I130" s="51">
        <v>69071787</v>
      </c>
      <c r="J130" s="51">
        <v>150360</v>
      </c>
      <c r="K130" s="51">
        <v>23397086</v>
      </c>
      <c r="L130" s="51">
        <v>1381435</v>
      </c>
      <c r="M130" s="51">
        <v>673416</v>
      </c>
      <c r="N130" s="65">
        <v>130.22</v>
      </c>
      <c r="O130" s="65">
        <v>97.83</v>
      </c>
      <c r="P130" s="65">
        <v>32.389999999999993</v>
      </c>
      <c r="Q130" s="51">
        <f t="shared" ref="Q130:BD130" si="569">SUM(Q128:Q129)</f>
        <v>0</v>
      </c>
      <c r="R130" s="51">
        <f t="shared" si="569"/>
        <v>0</v>
      </c>
      <c r="S130" s="51">
        <f t="shared" si="569"/>
        <v>0</v>
      </c>
      <c r="T130" s="51">
        <f t="shared" si="569"/>
        <v>0</v>
      </c>
      <c r="U130" s="51">
        <f t="shared" si="569"/>
        <v>0</v>
      </c>
      <c r="V130" s="51">
        <f t="shared" si="569"/>
        <v>0</v>
      </c>
      <c r="W130" s="51">
        <f t="shared" si="569"/>
        <v>0</v>
      </c>
      <c r="X130" s="51">
        <f t="shared" si="569"/>
        <v>0</v>
      </c>
      <c r="Y130" s="51">
        <f t="shared" si="569"/>
        <v>0</v>
      </c>
      <c r="Z130" s="51">
        <f t="shared" si="569"/>
        <v>0</v>
      </c>
      <c r="AA130" s="51">
        <f t="shared" si="569"/>
        <v>0</v>
      </c>
      <c r="AB130" s="51">
        <f t="shared" si="569"/>
        <v>0</v>
      </c>
      <c r="AC130" s="51">
        <f t="shared" si="569"/>
        <v>0</v>
      </c>
      <c r="AD130" s="51">
        <f t="shared" si="569"/>
        <v>0</v>
      </c>
      <c r="AE130" s="51">
        <f t="shared" si="569"/>
        <v>0</v>
      </c>
      <c r="AF130" s="51">
        <f t="shared" si="569"/>
        <v>0</v>
      </c>
      <c r="AG130" s="51">
        <f t="shared" si="569"/>
        <v>0</v>
      </c>
      <c r="AH130" s="51">
        <f t="shared" si="569"/>
        <v>0</v>
      </c>
      <c r="AI130" s="51">
        <f t="shared" si="569"/>
        <v>0</v>
      </c>
      <c r="AJ130" s="58">
        <f t="shared" si="569"/>
        <v>0</v>
      </c>
      <c r="AK130" s="58">
        <f t="shared" si="569"/>
        <v>0</v>
      </c>
      <c r="AL130" s="58">
        <f t="shared" si="569"/>
        <v>0</v>
      </c>
      <c r="AM130" s="58">
        <f t="shared" si="569"/>
        <v>0</v>
      </c>
      <c r="AN130" s="58">
        <f t="shared" si="569"/>
        <v>0</v>
      </c>
      <c r="AO130" s="58">
        <f t="shared" si="569"/>
        <v>0</v>
      </c>
      <c r="AP130" s="58">
        <f t="shared" si="569"/>
        <v>0</v>
      </c>
      <c r="AQ130" s="58">
        <f t="shared" si="569"/>
        <v>0</v>
      </c>
      <c r="AR130" s="58">
        <f t="shared" si="569"/>
        <v>0</v>
      </c>
      <c r="AS130" s="58">
        <f t="shared" si="569"/>
        <v>0</v>
      </c>
      <c r="AT130" s="58">
        <f t="shared" si="569"/>
        <v>0</v>
      </c>
      <c r="AU130" s="58">
        <f t="shared" si="569"/>
        <v>0</v>
      </c>
      <c r="AV130" s="51">
        <f t="shared" si="569"/>
        <v>94674084</v>
      </c>
      <c r="AW130" s="51">
        <f t="shared" si="569"/>
        <v>69071787</v>
      </c>
      <c r="AX130" s="51">
        <f t="shared" si="569"/>
        <v>150360</v>
      </c>
      <c r="AY130" s="51">
        <f t="shared" si="569"/>
        <v>23397086</v>
      </c>
      <c r="AZ130" s="51">
        <f t="shared" si="569"/>
        <v>1381435</v>
      </c>
      <c r="BA130" s="51">
        <f t="shared" si="569"/>
        <v>673416</v>
      </c>
      <c r="BB130" s="58">
        <f t="shared" si="569"/>
        <v>130.22</v>
      </c>
      <c r="BC130" s="58">
        <f t="shared" si="569"/>
        <v>97.83</v>
      </c>
      <c r="BD130" s="58">
        <f t="shared" si="569"/>
        <v>32.389999999999993</v>
      </c>
    </row>
    <row r="131" spans="1:56" x14ac:dyDescent="0.25">
      <c r="A131" s="26">
        <v>1438</v>
      </c>
      <c r="B131" s="6">
        <v>600010490</v>
      </c>
      <c r="C131" s="27">
        <v>18385036</v>
      </c>
      <c r="D131" s="28" t="s">
        <v>47</v>
      </c>
      <c r="E131" s="6">
        <v>3123</v>
      </c>
      <c r="F131" s="6" t="s">
        <v>18</v>
      </c>
      <c r="G131" s="6" t="s">
        <v>19</v>
      </c>
      <c r="H131" s="29">
        <v>41004208</v>
      </c>
      <c r="I131" s="29">
        <v>29175269</v>
      </c>
      <c r="J131" s="29">
        <v>514800</v>
      </c>
      <c r="K131" s="29">
        <v>10035243</v>
      </c>
      <c r="L131" s="29">
        <v>583505</v>
      </c>
      <c r="M131" s="29">
        <v>695391</v>
      </c>
      <c r="N131" s="63">
        <v>53.339999999999996</v>
      </c>
      <c r="O131" s="47">
        <v>39.72</v>
      </c>
      <c r="P131" s="47">
        <v>13.62</v>
      </c>
      <c r="Q131" s="9"/>
      <c r="R131" s="29"/>
      <c r="S131" s="29"/>
      <c r="T131" s="29"/>
      <c r="U131" s="29"/>
      <c r="V131" s="29"/>
      <c r="W131" s="29"/>
      <c r="X131" s="9">
        <f t="shared" ref="X131:X132" si="570">SUBTOTAL(9,Q131:W131)</f>
        <v>0</v>
      </c>
      <c r="Y131" s="9"/>
      <c r="Z131" s="9"/>
      <c r="AA131" s="9"/>
      <c r="AB131" s="9">
        <f t="shared" ref="AB131:AB132" si="571">SUBTOTAL(9,Y131:AA131)</f>
        <v>0</v>
      </c>
      <c r="AC131" s="9">
        <f t="shared" ref="AC131:AC132" si="572">X131+AB131</f>
        <v>0</v>
      </c>
      <c r="AD131" s="9">
        <f t="shared" ref="AD131:AD132" si="573">ROUND((X131+Y131+Z131)*33.8%,0)</f>
        <v>0</v>
      </c>
      <c r="AE131" s="9">
        <f t="shared" ref="AE131:AE132" si="574">ROUND(X131*2%,0)</f>
        <v>0</v>
      </c>
      <c r="AF131" s="29"/>
      <c r="AG131" s="29"/>
      <c r="AH131" s="29"/>
      <c r="AI131" s="9">
        <f t="shared" ref="AI131:AI132" si="575">AF131+AG131+AH131</f>
        <v>0</v>
      </c>
      <c r="AJ131" s="47"/>
      <c r="AK131" s="47"/>
      <c r="AL131" s="47"/>
      <c r="AM131" s="47"/>
      <c r="AN131" s="47"/>
      <c r="AO131" s="47"/>
      <c r="AP131" s="47"/>
      <c r="AQ131" s="47"/>
      <c r="AR131" s="47"/>
      <c r="AS131" s="47">
        <f t="shared" ref="AS131:AS132" si="576">AJ131+AL131+AM131+AP131+AR131+AN131</f>
        <v>0</v>
      </c>
      <c r="AT131" s="47">
        <f t="shared" ref="AT131:AT132" si="577">AK131+AQ131+AO131</f>
        <v>0</v>
      </c>
      <c r="AU131" s="47">
        <f t="shared" ref="AU131:AU132" si="578">AS131+AT131</f>
        <v>0</v>
      </c>
      <c r="AV131" s="9">
        <f t="shared" ref="AV131:AV132" si="579">AW131+AX131+AY131+AZ131+BA131</f>
        <v>41004208</v>
      </c>
      <c r="AW131" s="9">
        <f t="shared" ref="AW131:AW132" si="580">I131+X131</f>
        <v>29175269</v>
      </c>
      <c r="AX131" s="9">
        <f t="shared" ref="AX131:AX132" si="581">J131+AB131</f>
        <v>514800</v>
      </c>
      <c r="AY131" s="9">
        <f t="shared" ref="AY131:AY132" si="582">K131+AD131</f>
        <v>10035243</v>
      </c>
      <c r="AZ131" s="9">
        <f t="shared" ref="AZ131:AZ132" si="583">L131+AE131</f>
        <v>583505</v>
      </c>
      <c r="BA131" s="9">
        <f t="shared" ref="BA131:BA132" si="584">M131+AI131</f>
        <v>695391</v>
      </c>
      <c r="BB131" s="47">
        <f t="shared" ref="BB131:BB132" si="585">BC131+BD131</f>
        <v>53.339999999999996</v>
      </c>
      <c r="BC131" s="47">
        <f t="shared" ref="BC131:BC132" si="586">O131+AS131</f>
        <v>39.72</v>
      </c>
      <c r="BD131" s="47">
        <f t="shared" ref="BD131:BD132" si="587">P131+AT131</f>
        <v>13.62</v>
      </c>
    </row>
    <row r="132" spans="1:56" x14ac:dyDescent="0.25">
      <c r="A132" s="5">
        <v>1438</v>
      </c>
      <c r="B132" s="2">
        <v>600010490</v>
      </c>
      <c r="C132" s="7">
        <v>18385036</v>
      </c>
      <c r="D132" s="8" t="s">
        <v>47</v>
      </c>
      <c r="E132" s="20">
        <v>3123</v>
      </c>
      <c r="F132" s="20" t="s">
        <v>112</v>
      </c>
      <c r="G132" s="20" t="s">
        <v>98</v>
      </c>
      <c r="H132" s="9">
        <v>0</v>
      </c>
      <c r="I132" s="50">
        <v>0</v>
      </c>
      <c r="J132" s="50">
        <v>0</v>
      </c>
      <c r="K132" s="50">
        <v>0</v>
      </c>
      <c r="L132" s="50">
        <v>0</v>
      </c>
      <c r="M132" s="50">
        <v>0</v>
      </c>
      <c r="N132" s="63">
        <v>0</v>
      </c>
      <c r="O132" s="47">
        <v>0</v>
      </c>
      <c r="P132" s="47">
        <v>0</v>
      </c>
      <c r="Q132" s="9"/>
      <c r="R132" s="50"/>
      <c r="S132" s="50"/>
      <c r="T132" s="50"/>
      <c r="U132" s="50"/>
      <c r="V132" s="50"/>
      <c r="W132" s="50"/>
      <c r="X132" s="9">
        <f t="shared" si="570"/>
        <v>0</v>
      </c>
      <c r="Y132" s="9"/>
      <c r="Z132" s="9"/>
      <c r="AA132" s="9"/>
      <c r="AB132" s="9">
        <f t="shared" si="571"/>
        <v>0</v>
      </c>
      <c r="AC132" s="9">
        <f t="shared" si="572"/>
        <v>0</v>
      </c>
      <c r="AD132" s="9">
        <f t="shared" si="573"/>
        <v>0</v>
      </c>
      <c r="AE132" s="9">
        <f t="shared" si="574"/>
        <v>0</v>
      </c>
      <c r="AF132" s="50"/>
      <c r="AG132" s="50"/>
      <c r="AH132" s="50"/>
      <c r="AI132" s="9">
        <f t="shared" si="575"/>
        <v>0</v>
      </c>
      <c r="AJ132" s="47"/>
      <c r="AK132" s="47"/>
      <c r="AL132" s="47"/>
      <c r="AM132" s="47"/>
      <c r="AN132" s="47"/>
      <c r="AO132" s="47"/>
      <c r="AP132" s="47"/>
      <c r="AQ132" s="47"/>
      <c r="AR132" s="47"/>
      <c r="AS132" s="47">
        <f t="shared" si="576"/>
        <v>0</v>
      </c>
      <c r="AT132" s="47">
        <f t="shared" si="577"/>
        <v>0</v>
      </c>
      <c r="AU132" s="47">
        <f t="shared" si="578"/>
        <v>0</v>
      </c>
      <c r="AV132" s="9">
        <f t="shared" si="579"/>
        <v>0</v>
      </c>
      <c r="AW132" s="9">
        <f t="shared" si="580"/>
        <v>0</v>
      </c>
      <c r="AX132" s="9">
        <f t="shared" si="581"/>
        <v>0</v>
      </c>
      <c r="AY132" s="9">
        <f t="shared" si="582"/>
        <v>0</v>
      </c>
      <c r="AZ132" s="9">
        <f t="shared" si="583"/>
        <v>0</v>
      </c>
      <c r="BA132" s="9">
        <f t="shared" si="584"/>
        <v>0</v>
      </c>
      <c r="BB132" s="47">
        <f t="shared" si="585"/>
        <v>0</v>
      </c>
      <c r="BC132" s="47">
        <f t="shared" si="586"/>
        <v>0</v>
      </c>
      <c r="BD132" s="47">
        <f t="shared" si="587"/>
        <v>0</v>
      </c>
    </row>
    <row r="133" spans="1:56" x14ac:dyDescent="0.25">
      <c r="A133" s="30"/>
      <c r="B133" s="31"/>
      <c r="C133" s="32"/>
      <c r="D133" s="33" t="s">
        <v>180</v>
      </c>
      <c r="E133" s="35"/>
      <c r="F133" s="35"/>
      <c r="G133" s="35"/>
      <c r="H133" s="34">
        <v>41004208</v>
      </c>
      <c r="I133" s="51">
        <v>29175269</v>
      </c>
      <c r="J133" s="51">
        <v>514800</v>
      </c>
      <c r="K133" s="51">
        <v>10035243</v>
      </c>
      <c r="L133" s="51">
        <v>583505</v>
      </c>
      <c r="M133" s="51">
        <v>695391</v>
      </c>
      <c r="N133" s="65">
        <v>53.339999999999996</v>
      </c>
      <c r="O133" s="65">
        <v>39.72</v>
      </c>
      <c r="P133" s="65">
        <v>13.62</v>
      </c>
      <c r="Q133" s="51">
        <f t="shared" ref="Q133:BD133" si="588">SUM(Q131:Q132)</f>
        <v>0</v>
      </c>
      <c r="R133" s="51">
        <f t="shared" si="588"/>
        <v>0</v>
      </c>
      <c r="S133" s="51">
        <f t="shared" si="588"/>
        <v>0</v>
      </c>
      <c r="T133" s="51">
        <f t="shared" si="588"/>
        <v>0</v>
      </c>
      <c r="U133" s="51">
        <f t="shared" si="588"/>
        <v>0</v>
      </c>
      <c r="V133" s="51">
        <f t="shared" si="588"/>
        <v>0</v>
      </c>
      <c r="W133" s="51">
        <f t="shared" si="588"/>
        <v>0</v>
      </c>
      <c r="X133" s="51">
        <f t="shared" si="588"/>
        <v>0</v>
      </c>
      <c r="Y133" s="51">
        <f t="shared" si="588"/>
        <v>0</v>
      </c>
      <c r="Z133" s="51">
        <f t="shared" si="588"/>
        <v>0</v>
      </c>
      <c r="AA133" s="51">
        <f t="shared" si="588"/>
        <v>0</v>
      </c>
      <c r="AB133" s="51">
        <f t="shared" si="588"/>
        <v>0</v>
      </c>
      <c r="AC133" s="51">
        <f t="shared" si="588"/>
        <v>0</v>
      </c>
      <c r="AD133" s="51">
        <f t="shared" si="588"/>
        <v>0</v>
      </c>
      <c r="AE133" s="51">
        <f t="shared" si="588"/>
        <v>0</v>
      </c>
      <c r="AF133" s="51">
        <f t="shared" si="588"/>
        <v>0</v>
      </c>
      <c r="AG133" s="51">
        <f t="shared" si="588"/>
        <v>0</v>
      </c>
      <c r="AH133" s="51">
        <f t="shared" si="588"/>
        <v>0</v>
      </c>
      <c r="AI133" s="51">
        <f t="shared" si="588"/>
        <v>0</v>
      </c>
      <c r="AJ133" s="58">
        <f t="shared" si="588"/>
        <v>0</v>
      </c>
      <c r="AK133" s="58">
        <f t="shared" si="588"/>
        <v>0</v>
      </c>
      <c r="AL133" s="58">
        <f t="shared" si="588"/>
        <v>0</v>
      </c>
      <c r="AM133" s="58">
        <f t="shared" si="588"/>
        <v>0</v>
      </c>
      <c r="AN133" s="58">
        <f t="shared" si="588"/>
        <v>0</v>
      </c>
      <c r="AO133" s="58">
        <f t="shared" si="588"/>
        <v>0</v>
      </c>
      <c r="AP133" s="58">
        <f t="shared" si="588"/>
        <v>0</v>
      </c>
      <c r="AQ133" s="58">
        <f t="shared" si="588"/>
        <v>0</v>
      </c>
      <c r="AR133" s="58">
        <f t="shared" si="588"/>
        <v>0</v>
      </c>
      <c r="AS133" s="58">
        <f t="shared" si="588"/>
        <v>0</v>
      </c>
      <c r="AT133" s="58">
        <f t="shared" si="588"/>
        <v>0</v>
      </c>
      <c r="AU133" s="58">
        <f t="shared" si="588"/>
        <v>0</v>
      </c>
      <c r="AV133" s="51">
        <f t="shared" si="588"/>
        <v>41004208</v>
      </c>
      <c r="AW133" s="51">
        <f t="shared" si="588"/>
        <v>29175269</v>
      </c>
      <c r="AX133" s="51">
        <f t="shared" si="588"/>
        <v>514800</v>
      </c>
      <c r="AY133" s="51">
        <f t="shared" si="588"/>
        <v>10035243</v>
      </c>
      <c r="AZ133" s="51">
        <f t="shared" si="588"/>
        <v>583505</v>
      </c>
      <c r="BA133" s="51">
        <f t="shared" si="588"/>
        <v>695391</v>
      </c>
      <c r="BB133" s="58">
        <f t="shared" si="588"/>
        <v>53.339999999999996</v>
      </c>
      <c r="BC133" s="58">
        <f t="shared" si="588"/>
        <v>39.72</v>
      </c>
      <c r="BD133" s="58">
        <f t="shared" si="588"/>
        <v>13.62</v>
      </c>
    </row>
    <row r="134" spans="1:56" x14ac:dyDescent="0.25">
      <c r="A134" s="26">
        <v>1440</v>
      </c>
      <c r="B134" s="6">
        <v>600010481</v>
      </c>
      <c r="C134" s="27">
        <v>140147</v>
      </c>
      <c r="D134" s="28" t="s">
        <v>48</v>
      </c>
      <c r="E134" s="6">
        <v>3123</v>
      </c>
      <c r="F134" s="6" t="s">
        <v>18</v>
      </c>
      <c r="G134" s="6" t="s">
        <v>19</v>
      </c>
      <c r="H134" s="29">
        <v>27638805</v>
      </c>
      <c r="I134" s="29">
        <v>19795133</v>
      </c>
      <c r="J134" s="29">
        <v>384615</v>
      </c>
      <c r="K134" s="29">
        <v>6820754</v>
      </c>
      <c r="L134" s="29">
        <v>395903</v>
      </c>
      <c r="M134" s="29">
        <v>242400</v>
      </c>
      <c r="N134" s="63">
        <v>36.44</v>
      </c>
      <c r="O134" s="47">
        <v>28.03</v>
      </c>
      <c r="P134" s="47">
        <v>8.41</v>
      </c>
      <c r="Q134" s="9"/>
      <c r="R134" s="29"/>
      <c r="S134" s="29"/>
      <c r="T134" s="29"/>
      <c r="U134" s="29"/>
      <c r="V134" s="29"/>
      <c r="W134" s="29"/>
      <c r="X134" s="9">
        <f t="shared" ref="X134:X136" si="589">SUBTOTAL(9,Q134:W134)</f>
        <v>0</v>
      </c>
      <c r="Y134" s="9"/>
      <c r="Z134" s="9"/>
      <c r="AA134" s="9"/>
      <c r="AB134" s="9">
        <f t="shared" ref="AB134:AB136" si="590">SUBTOTAL(9,Y134:AA134)</f>
        <v>0</v>
      </c>
      <c r="AC134" s="9">
        <f t="shared" ref="AC134:AC136" si="591">X134+AB134</f>
        <v>0</v>
      </c>
      <c r="AD134" s="9">
        <f t="shared" ref="AD134:AD136" si="592">ROUND((X134+Y134+Z134)*33.8%,0)</f>
        <v>0</v>
      </c>
      <c r="AE134" s="9">
        <f t="shared" ref="AE134:AE136" si="593">ROUND(X134*2%,0)</f>
        <v>0</v>
      </c>
      <c r="AF134" s="29"/>
      <c r="AG134" s="29"/>
      <c r="AH134" s="29"/>
      <c r="AI134" s="9">
        <f t="shared" ref="AI134:AI136" si="594">AF134+AG134+AH134</f>
        <v>0</v>
      </c>
      <c r="AJ134" s="47"/>
      <c r="AK134" s="47"/>
      <c r="AL134" s="47"/>
      <c r="AM134" s="47"/>
      <c r="AN134" s="47"/>
      <c r="AO134" s="47"/>
      <c r="AP134" s="47"/>
      <c r="AQ134" s="47"/>
      <c r="AR134" s="47"/>
      <c r="AS134" s="47">
        <f t="shared" ref="AS134:AS136" si="595">AJ134+AL134+AM134+AP134+AR134+AN134</f>
        <v>0</v>
      </c>
      <c r="AT134" s="47">
        <f t="shared" ref="AT134:AT136" si="596">AK134+AQ134+AO134</f>
        <v>0</v>
      </c>
      <c r="AU134" s="47">
        <f t="shared" ref="AU134:AU136" si="597">AS134+AT134</f>
        <v>0</v>
      </c>
      <c r="AV134" s="9">
        <f t="shared" ref="AV134:AV136" si="598">AW134+AX134+AY134+AZ134+BA134</f>
        <v>27638805</v>
      </c>
      <c r="AW134" s="9">
        <f t="shared" ref="AW134:AW136" si="599">I134+X134</f>
        <v>19795133</v>
      </c>
      <c r="AX134" s="9">
        <f t="shared" ref="AX134:AX136" si="600">J134+AB134</f>
        <v>384615</v>
      </c>
      <c r="AY134" s="9">
        <f t="shared" ref="AY134:AY136" si="601">K134+AD134</f>
        <v>6820754</v>
      </c>
      <c r="AZ134" s="9">
        <f t="shared" ref="AZ134:AZ136" si="602">L134+AE134</f>
        <v>395903</v>
      </c>
      <c r="BA134" s="9">
        <f t="shared" ref="BA134:BA136" si="603">M134+AI134</f>
        <v>242400</v>
      </c>
      <c r="BB134" s="47">
        <f t="shared" ref="BB134:BB136" si="604">BC134+BD134</f>
        <v>36.44</v>
      </c>
      <c r="BC134" s="47">
        <f t="shared" ref="BC134:BC136" si="605">O134+AS134</f>
        <v>28.03</v>
      </c>
      <c r="BD134" s="47">
        <f t="shared" ref="BD134:BD136" si="606">P134+AT134</f>
        <v>8.41</v>
      </c>
    </row>
    <row r="135" spans="1:56" x14ac:dyDescent="0.25">
      <c r="A135" s="5">
        <v>1440</v>
      </c>
      <c r="B135" s="2">
        <v>600010481</v>
      </c>
      <c r="C135" s="7">
        <v>140147</v>
      </c>
      <c r="D135" s="8" t="s">
        <v>48</v>
      </c>
      <c r="E135" s="20">
        <v>3123</v>
      </c>
      <c r="F135" s="20" t="s">
        <v>112</v>
      </c>
      <c r="G135" s="20" t="s">
        <v>98</v>
      </c>
      <c r="H135" s="9">
        <v>94257</v>
      </c>
      <c r="I135" s="50">
        <v>69409</v>
      </c>
      <c r="J135" s="50">
        <v>0</v>
      </c>
      <c r="K135" s="50">
        <v>23460</v>
      </c>
      <c r="L135" s="50">
        <v>1388</v>
      </c>
      <c r="M135" s="50">
        <v>0</v>
      </c>
      <c r="N135" s="63">
        <v>0</v>
      </c>
      <c r="O135" s="47">
        <v>0</v>
      </c>
      <c r="P135" s="47">
        <v>0</v>
      </c>
      <c r="Q135" s="9"/>
      <c r="R135" s="50"/>
      <c r="S135" s="50"/>
      <c r="T135" s="50"/>
      <c r="U135" s="50"/>
      <c r="V135" s="50"/>
      <c r="W135" s="50"/>
      <c r="X135" s="9">
        <f t="shared" si="589"/>
        <v>0</v>
      </c>
      <c r="Y135" s="9"/>
      <c r="Z135" s="9"/>
      <c r="AA135" s="9"/>
      <c r="AB135" s="9">
        <f t="shared" si="590"/>
        <v>0</v>
      </c>
      <c r="AC135" s="9">
        <f t="shared" si="591"/>
        <v>0</v>
      </c>
      <c r="AD135" s="9">
        <f t="shared" si="592"/>
        <v>0</v>
      </c>
      <c r="AE135" s="9">
        <f t="shared" si="593"/>
        <v>0</v>
      </c>
      <c r="AF135" s="50"/>
      <c r="AG135" s="50"/>
      <c r="AH135" s="50"/>
      <c r="AI135" s="9">
        <f t="shared" si="594"/>
        <v>0</v>
      </c>
      <c r="AJ135" s="47"/>
      <c r="AK135" s="47"/>
      <c r="AL135" s="47"/>
      <c r="AM135" s="47"/>
      <c r="AN135" s="47"/>
      <c r="AO135" s="47"/>
      <c r="AP135" s="47"/>
      <c r="AQ135" s="47"/>
      <c r="AR135" s="47"/>
      <c r="AS135" s="47">
        <f t="shared" si="595"/>
        <v>0</v>
      </c>
      <c r="AT135" s="47">
        <f t="shared" si="596"/>
        <v>0</v>
      </c>
      <c r="AU135" s="47">
        <f t="shared" si="597"/>
        <v>0</v>
      </c>
      <c r="AV135" s="9">
        <f t="shared" si="598"/>
        <v>94257</v>
      </c>
      <c r="AW135" s="9">
        <f t="shared" si="599"/>
        <v>69409</v>
      </c>
      <c r="AX135" s="9">
        <f t="shared" si="600"/>
        <v>0</v>
      </c>
      <c r="AY135" s="9">
        <f t="shared" si="601"/>
        <v>23460</v>
      </c>
      <c r="AZ135" s="9">
        <f t="shared" si="602"/>
        <v>1388</v>
      </c>
      <c r="BA135" s="9">
        <f t="shared" si="603"/>
        <v>0</v>
      </c>
      <c r="BB135" s="47">
        <f t="shared" si="604"/>
        <v>0</v>
      </c>
      <c r="BC135" s="47">
        <f t="shared" si="605"/>
        <v>0</v>
      </c>
      <c r="BD135" s="47">
        <f t="shared" si="606"/>
        <v>0</v>
      </c>
    </row>
    <row r="136" spans="1:56" x14ac:dyDescent="0.25">
      <c r="A136" s="5">
        <v>1440</v>
      </c>
      <c r="B136" s="2">
        <v>600010481</v>
      </c>
      <c r="C136" s="7">
        <v>140147</v>
      </c>
      <c r="D136" s="8" t="s">
        <v>48</v>
      </c>
      <c r="E136" s="2">
        <v>3147</v>
      </c>
      <c r="F136" s="2" t="s">
        <v>27</v>
      </c>
      <c r="G136" s="7" t="s">
        <v>98</v>
      </c>
      <c r="H136" s="9">
        <v>6587599</v>
      </c>
      <c r="I136" s="9">
        <v>4803147</v>
      </c>
      <c r="J136" s="9">
        <v>13000</v>
      </c>
      <c r="K136" s="9">
        <v>1627858</v>
      </c>
      <c r="L136" s="9">
        <v>96063</v>
      </c>
      <c r="M136" s="9">
        <v>47531</v>
      </c>
      <c r="N136" s="63">
        <v>11.2</v>
      </c>
      <c r="O136" s="47">
        <v>7.1899999999999995</v>
      </c>
      <c r="P136" s="47">
        <v>4.01</v>
      </c>
      <c r="Q136" s="9"/>
      <c r="R136" s="50"/>
      <c r="S136" s="50"/>
      <c r="T136" s="50"/>
      <c r="U136" s="50"/>
      <c r="V136" s="50"/>
      <c r="W136" s="50"/>
      <c r="X136" s="9">
        <f t="shared" si="589"/>
        <v>0</v>
      </c>
      <c r="Y136" s="9"/>
      <c r="Z136" s="9"/>
      <c r="AA136" s="9"/>
      <c r="AB136" s="9">
        <f t="shared" si="590"/>
        <v>0</v>
      </c>
      <c r="AC136" s="9">
        <f t="shared" si="591"/>
        <v>0</v>
      </c>
      <c r="AD136" s="9">
        <f t="shared" si="592"/>
        <v>0</v>
      </c>
      <c r="AE136" s="9">
        <f t="shared" si="593"/>
        <v>0</v>
      </c>
      <c r="AF136" s="50"/>
      <c r="AG136" s="50"/>
      <c r="AH136" s="50"/>
      <c r="AI136" s="9">
        <f t="shared" si="594"/>
        <v>0</v>
      </c>
      <c r="AJ136" s="47"/>
      <c r="AK136" s="47"/>
      <c r="AL136" s="47"/>
      <c r="AM136" s="47"/>
      <c r="AN136" s="47"/>
      <c r="AO136" s="47"/>
      <c r="AP136" s="47"/>
      <c r="AQ136" s="47"/>
      <c r="AR136" s="47"/>
      <c r="AS136" s="47">
        <f t="shared" si="595"/>
        <v>0</v>
      </c>
      <c r="AT136" s="47">
        <f t="shared" si="596"/>
        <v>0</v>
      </c>
      <c r="AU136" s="47">
        <f t="shared" si="597"/>
        <v>0</v>
      </c>
      <c r="AV136" s="9">
        <f t="shared" si="598"/>
        <v>6587599</v>
      </c>
      <c r="AW136" s="9">
        <f t="shared" si="599"/>
        <v>4803147</v>
      </c>
      <c r="AX136" s="9">
        <f t="shared" si="600"/>
        <v>13000</v>
      </c>
      <c r="AY136" s="9">
        <f t="shared" si="601"/>
        <v>1627858</v>
      </c>
      <c r="AZ136" s="9">
        <f t="shared" si="602"/>
        <v>96063</v>
      </c>
      <c r="BA136" s="9">
        <f t="shared" si="603"/>
        <v>47531</v>
      </c>
      <c r="BB136" s="47">
        <f t="shared" si="604"/>
        <v>11.2</v>
      </c>
      <c r="BC136" s="47">
        <f t="shared" si="605"/>
        <v>7.1899999999999995</v>
      </c>
      <c r="BD136" s="47">
        <f t="shared" si="606"/>
        <v>4.01</v>
      </c>
    </row>
    <row r="137" spans="1:56" x14ac:dyDescent="0.25">
      <c r="A137" s="30"/>
      <c r="B137" s="31"/>
      <c r="C137" s="32"/>
      <c r="D137" s="33" t="s">
        <v>181</v>
      </c>
      <c r="E137" s="31"/>
      <c r="F137" s="31"/>
      <c r="G137" s="32"/>
      <c r="H137" s="34">
        <v>34320661</v>
      </c>
      <c r="I137" s="34">
        <v>24667689</v>
      </c>
      <c r="J137" s="34">
        <v>397615</v>
      </c>
      <c r="K137" s="34">
        <v>8472072</v>
      </c>
      <c r="L137" s="34">
        <v>493354</v>
      </c>
      <c r="M137" s="34">
        <v>289931</v>
      </c>
      <c r="N137" s="64">
        <v>47.64</v>
      </c>
      <c r="O137" s="64">
        <v>35.22</v>
      </c>
      <c r="P137" s="64">
        <v>12.42</v>
      </c>
      <c r="Q137" s="51">
        <f t="shared" ref="Q137:BD137" si="607">SUM(Q134:Q136)</f>
        <v>0</v>
      </c>
      <c r="R137" s="51">
        <f t="shared" si="607"/>
        <v>0</v>
      </c>
      <c r="S137" s="51">
        <f t="shared" si="607"/>
        <v>0</v>
      </c>
      <c r="T137" s="51">
        <f t="shared" si="607"/>
        <v>0</v>
      </c>
      <c r="U137" s="51">
        <f t="shared" si="607"/>
        <v>0</v>
      </c>
      <c r="V137" s="51">
        <f t="shared" si="607"/>
        <v>0</v>
      </c>
      <c r="W137" s="51">
        <f t="shared" si="607"/>
        <v>0</v>
      </c>
      <c r="X137" s="51">
        <f t="shared" si="607"/>
        <v>0</v>
      </c>
      <c r="Y137" s="51">
        <f t="shared" si="607"/>
        <v>0</v>
      </c>
      <c r="Z137" s="51">
        <f t="shared" si="607"/>
        <v>0</v>
      </c>
      <c r="AA137" s="51">
        <f t="shared" si="607"/>
        <v>0</v>
      </c>
      <c r="AB137" s="51">
        <f t="shared" si="607"/>
        <v>0</v>
      </c>
      <c r="AC137" s="51">
        <f t="shared" si="607"/>
        <v>0</v>
      </c>
      <c r="AD137" s="51">
        <f t="shared" si="607"/>
        <v>0</v>
      </c>
      <c r="AE137" s="51">
        <f t="shared" si="607"/>
        <v>0</v>
      </c>
      <c r="AF137" s="51">
        <f t="shared" si="607"/>
        <v>0</v>
      </c>
      <c r="AG137" s="51">
        <f t="shared" si="607"/>
        <v>0</v>
      </c>
      <c r="AH137" s="51">
        <f t="shared" si="607"/>
        <v>0</v>
      </c>
      <c r="AI137" s="51">
        <f t="shared" si="607"/>
        <v>0</v>
      </c>
      <c r="AJ137" s="58">
        <f t="shared" si="607"/>
        <v>0</v>
      </c>
      <c r="AK137" s="58">
        <f t="shared" si="607"/>
        <v>0</v>
      </c>
      <c r="AL137" s="58">
        <f t="shared" si="607"/>
        <v>0</v>
      </c>
      <c r="AM137" s="58">
        <f t="shared" si="607"/>
        <v>0</v>
      </c>
      <c r="AN137" s="58">
        <f t="shared" si="607"/>
        <v>0</v>
      </c>
      <c r="AO137" s="58">
        <f t="shared" si="607"/>
        <v>0</v>
      </c>
      <c r="AP137" s="58">
        <f t="shared" si="607"/>
        <v>0</v>
      </c>
      <c r="AQ137" s="58">
        <f t="shared" si="607"/>
        <v>0</v>
      </c>
      <c r="AR137" s="58">
        <f t="shared" si="607"/>
        <v>0</v>
      </c>
      <c r="AS137" s="58">
        <f t="shared" si="607"/>
        <v>0</v>
      </c>
      <c r="AT137" s="58">
        <f t="shared" si="607"/>
        <v>0</v>
      </c>
      <c r="AU137" s="58">
        <f t="shared" si="607"/>
        <v>0</v>
      </c>
      <c r="AV137" s="51">
        <f t="shared" si="607"/>
        <v>34320661</v>
      </c>
      <c r="AW137" s="51">
        <f t="shared" si="607"/>
        <v>24667689</v>
      </c>
      <c r="AX137" s="51">
        <f t="shared" si="607"/>
        <v>397615</v>
      </c>
      <c r="AY137" s="51">
        <f t="shared" si="607"/>
        <v>8472072</v>
      </c>
      <c r="AZ137" s="51">
        <f t="shared" si="607"/>
        <v>493354</v>
      </c>
      <c r="BA137" s="51">
        <f t="shared" si="607"/>
        <v>289931</v>
      </c>
      <c r="BB137" s="58">
        <f t="shared" si="607"/>
        <v>47.64</v>
      </c>
      <c r="BC137" s="58">
        <f t="shared" si="607"/>
        <v>35.22</v>
      </c>
      <c r="BD137" s="58">
        <f t="shared" si="607"/>
        <v>12.42</v>
      </c>
    </row>
    <row r="138" spans="1:56" x14ac:dyDescent="0.25">
      <c r="A138" s="26">
        <v>1442</v>
      </c>
      <c r="B138" s="6">
        <v>600010686</v>
      </c>
      <c r="C138" s="27">
        <v>555053</v>
      </c>
      <c r="D138" s="28" t="s">
        <v>49</v>
      </c>
      <c r="E138" s="6">
        <v>3123</v>
      </c>
      <c r="F138" s="6" t="s">
        <v>18</v>
      </c>
      <c r="G138" s="6" t="s">
        <v>19</v>
      </c>
      <c r="H138" s="29">
        <v>59087017</v>
      </c>
      <c r="I138" s="29">
        <v>43039210</v>
      </c>
      <c r="J138" s="29">
        <v>65000</v>
      </c>
      <c r="K138" s="29">
        <v>14569223</v>
      </c>
      <c r="L138" s="29">
        <v>860784</v>
      </c>
      <c r="M138" s="29">
        <v>552800</v>
      </c>
      <c r="N138" s="63">
        <v>78.739999999999995</v>
      </c>
      <c r="O138" s="47">
        <v>54.05</v>
      </c>
      <c r="P138" s="47">
        <v>24.689999999999998</v>
      </c>
      <c r="Q138" s="9"/>
      <c r="R138" s="29"/>
      <c r="S138" s="29"/>
      <c r="T138" s="29"/>
      <c r="U138" s="29"/>
      <c r="V138" s="29"/>
      <c r="W138" s="29"/>
      <c r="X138" s="9">
        <f t="shared" ref="X138:X139" si="608">SUBTOTAL(9,Q138:W138)</f>
        <v>0</v>
      </c>
      <c r="Y138" s="9"/>
      <c r="Z138" s="9"/>
      <c r="AA138" s="9"/>
      <c r="AB138" s="9">
        <f t="shared" ref="AB138:AB139" si="609">SUBTOTAL(9,Y138:AA138)</f>
        <v>0</v>
      </c>
      <c r="AC138" s="9">
        <f t="shared" ref="AC138:AC139" si="610">X138+AB138</f>
        <v>0</v>
      </c>
      <c r="AD138" s="9">
        <f t="shared" ref="AD138:AD139" si="611">ROUND((X138+Y138+Z138)*33.8%,0)</f>
        <v>0</v>
      </c>
      <c r="AE138" s="9">
        <f t="shared" ref="AE138:AE139" si="612">ROUND(X138*2%,0)</f>
        <v>0</v>
      </c>
      <c r="AF138" s="29"/>
      <c r="AG138" s="29"/>
      <c r="AH138" s="29"/>
      <c r="AI138" s="9">
        <f t="shared" ref="AI138:AI139" si="613">AF138+AG138+AH138</f>
        <v>0</v>
      </c>
      <c r="AJ138" s="47"/>
      <c r="AK138" s="47"/>
      <c r="AL138" s="47"/>
      <c r="AM138" s="47"/>
      <c r="AN138" s="47"/>
      <c r="AO138" s="47"/>
      <c r="AP138" s="47"/>
      <c r="AQ138" s="47"/>
      <c r="AR138" s="47"/>
      <c r="AS138" s="47">
        <f t="shared" ref="AS138:AS139" si="614">AJ138+AL138+AM138+AP138+AR138+AN138</f>
        <v>0</v>
      </c>
      <c r="AT138" s="47">
        <f t="shared" ref="AT138:AT139" si="615">AK138+AQ138+AO138</f>
        <v>0</v>
      </c>
      <c r="AU138" s="47">
        <f t="shared" ref="AU138:AU139" si="616">AS138+AT138</f>
        <v>0</v>
      </c>
      <c r="AV138" s="9">
        <f t="shared" ref="AV138:AV139" si="617">AW138+AX138+AY138+AZ138+BA138</f>
        <v>59087017</v>
      </c>
      <c r="AW138" s="9">
        <f t="shared" ref="AW138:AW139" si="618">I138+X138</f>
        <v>43039210</v>
      </c>
      <c r="AX138" s="9">
        <f t="shared" ref="AX138:AX139" si="619">J138+AB138</f>
        <v>65000</v>
      </c>
      <c r="AY138" s="9">
        <f t="shared" ref="AY138:AY139" si="620">K138+AD138</f>
        <v>14569223</v>
      </c>
      <c r="AZ138" s="9">
        <f t="shared" ref="AZ138:AZ139" si="621">L138+AE138</f>
        <v>860784</v>
      </c>
      <c r="BA138" s="9">
        <f t="shared" ref="BA138:BA139" si="622">M138+AI138</f>
        <v>552800</v>
      </c>
      <c r="BB138" s="47">
        <f t="shared" ref="BB138:BB139" si="623">BC138+BD138</f>
        <v>78.739999999999995</v>
      </c>
      <c r="BC138" s="47">
        <f t="shared" ref="BC138:BC139" si="624">O138+AS138</f>
        <v>54.05</v>
      </c>
      <c r="BD138" s="47">
        <f t="shared" ref="BD138:BD139" si="625">P138+AT138</f>
        <v>24.689999999999998</v>
      </c>
    </row>
    <row r="139" spans="1:56" x14ac:dyDescent="0.25">
      <c r="A139" s="5">
        <v>1442</v>
      </c>
      <c r="B139" s="2">
        <v>600010686</v>
      </c>
      <c r="C139" s="7">
        <v>555053</v>
      </c>
      <c r="D139" s="8" t="s">
        <v>49</v>
      </c>
      <c r="E139" s="20">
        <v>3123</v>
      </c>
      <c r="F139" s="20" t="s">
        <v>112</v>
      </c>
      <c r="G139" s="20" t="s">
        <v>98</v>
      </c>
      <c r="H139" s="9">
        <v>0</v>
      </c>
      <c r="I139" s="50">
        <v>0</v>
      </c>
      <c r="J139" s="50">
        <v>0</v>
      </c>
      <c r="K139" s="50">
        <v>0</v>
      </c>
      <c r="L139" s="50">
        <v>0</v>
      </c>
      <c r="M139" s="50">
        <v>0</v>
      </c>
      <c r="N139" s="63">
        <v>0</v>
      </c>
      <c r="O139" s="47">
        <v>0</v>
      </c>
      <c r="P139" s="47">
        <v>0</v>
      </c>
      <c r="Q139" s="9"/>
      <c r="R139" s="50"/>
      <c r="S139" s="50"/>
      <c r="T139" s="50"/>
      <c r="U139" s="50"/>
      <c r="V139" s="50"/>
      <c r="W139" s="50"/>
      <c r="X139" s="9">
        <f t="shared" si="608"/>
        <v>0</v>
      </c>
      <c r="Y139" s="9"/>
      <c r="Z139" s="9"/>
      <c r="AA139" s="9"/>
      <c r="AB139" s="9">
        <f t="shared" si="609"/>
        <v>0</v>
      </c>
      <c r="AC139" s="9">
        <f t="shared" si="610"/>
        <v>0</v>
      </c>
      <c r="AD139" s="9">
        <f t="shared" si="611"/>
        <v>0</v>
      </c>
      <c r="AE139" s="9">
        <f t="shared" si="612"/>
        <v>0</v>
      </c>
      <c r="AF139" s="50"/>
      <c r="AG139" s="50"/>
      <c r="AH139" s="50"/>
      <c r="AI139" s="9">
        <f t="shared" si="613"/>
        <v>0</v>
      </c>
      <c r="AJ139" s="47"/>
      <c r="AK139" s="47"/>
      <c r="AL139" s="47"/>
      <c r="AM139" s="47"/>
      <c r="AN139" s="47"/>
      <c r="AO139" s="47"/>
      <c r="AP139" s="47"/>
      <c r="AQ139" s="47"/>
      <c r="AR139" s="47"/>
      <c r="AS139" s="47">
        <f t="shared" si="614"/>
        <v>0</v>
      </c>
      <c r="AT139" s="47">
        <f t="shared" si="615"/>
        <v>0</v>
      </c>
      <c r="AU139" s="47">
        <f t="shared" si="616"/>
        <v>0</v>
      </c>
      <c r="AV139" s="9">
        <f t="shared" si="617"/>
        <v>0</v>
      </c>
      <c r="AW139" s="9">
        <f t="shared" si="618"/>
        <v>0</v>
      </c>
      <c r="AX139" s="9">
        <f t="shared" si="619"/>
        <v>0</v>
      </c>
      <c r="AY139" s="9">
        <f t="shared" si="620"/>
        <v>0</v>
      </c>
      <c r="AZ139" s="9">
        <f t="shared" si="621"/>
        <v>0</v>
      </c>
      <c r="BA139" s="9">
        <f t="shared" si="622"/>
        <v>0</v>
      </c>
      <c r="BB139" s="47">
        <f t="shared" si="623"/>
        <v>0</v>
      </c>
      <c r="BC139" s="47">
        <f t="shared" si="624"/>
        <v>0</v>
      </c>
      <c r="BD139" s="47">
        <f t="shared" si="625"/>
        <v>0</v>
      </c>
    </row>
    <row r="140" spans="1:56" x14ac:dyDescent="0.25">
      <c r="A140" s="30"/>
      <c r="B140" s="31"/>
      <c r="C140" s="32"/>
      <c r="D140" s="33" t="s">
        <v>182</v>
      </c>
      <c r="E140" s="35"/>
      <c r="F140" s="35"/>
      <c r="G140" s="35"/>
      <c r="H140" s="34">
        <v>59087017</v>
      </c>
      <c r="I140" s="51">
        <v>43039210</v>
      </c>
      <c r="J140" s="51">
        <v>65000</v>
      </c>
      <c r="K140" s="51">
        <v>14569223</v>
      </c>
      <c r="L140" s="51">
        <v>860784</v>
      </c>
      <c r="M140" s="51">
        <v>552800</v>
      </c>
      <c r="N140" s="65">
        <v>78.739999999999995</v>
      </c>
      <c r="O140" s="65">
        <v>54.05</v>
      </c>
      <c r="P140" s="65">
        <v>24.689999999999998</v>
      </c>
      <c r="Q140" s="51">
        <f t="shared" ref="Q140:BD140" si="626">SUM(Q138:Q139)</f>
        <v>0</v>
      </c>
      <c r="R140" s="51">
        <f t="shared" si="626"/>
        <v>0</v>
      </c>
      <c r="S140" s="51">
        <f t="shared" si="626"/>
        <v>0</v>
      </c>
      <c r="T140" s="51">
        <f t="shared" si="626"/>
        <v>0</v>
      </c>
      <c r="U140" s="51">
        <f t="shared" si="626"/>
        <v>0</v>
      </c>
      <c r="V140" s="51">
        <f t="shared" si="626"/>
        <v>0</v>
      </c>
      <c r="W140" s="51">
        <f t="shared" si="626"/>
        <v>0</v>
      </c>
      <c r="X140" s="51">
        <f t="shared" si="626"/>
        <v>0</v>
      </c>
      <c r="Y140" s="51">
        <f t="shared" si="626"/>
        <v>0</v>
      </c>
      <c r="Z140" s="51">
        <f t="shared" si="626"/>
        <v>0</v>
      </c>
      <c r="AA140" s="51">
        <f t="shared" si="626"/>
        <v>0</v>
      </c>
      <c r="AB140" s="51">
        <f t="shared" si="626"/>
        <v>0</v>
      </c>
      <c r="AC140" s="51">
        <f t="shared" si="626"/>
        <v>0</v>
      </c>
      <c r="AD140" s="51">
        <f t="shared" si="626"/>
        <v>0</v>
      </c>
      <c r="AE140" s="51">
        <f t="shared" si="626"/>
        <v>0</v>
      </c>
      <c r="AF140" s="51">
        <f t="shared" si="626"/>
        <v>0</v>
      </c>
      <c r="AG140" s="51">
        <f t="shared" si="626"/>
        <v>0</v>
      </c>
      <c r="AH140" s="51">
        <f t="shared" si="626"/>
        <v>0</v>
      </c>
      <c r="AI140" s="51">
        <f t="shared" si="626"/>
        <v>0</v>
      </c>
      <c r="AJ140" s="58">
        <f t="shared" si="626"/>
        <v>0</v>
      </c>
      <c r="AK140" s="58">
        <f t="shared" si="626"/>
        <v>0</v>
      </c>
      <c r="AL140" s="58">
        <f t="shared" si="626"/>
        <v>0</v>
      </c>
      <c r="AM140" s="58">
        <f t="shared" si="626"/>
        <v>0</v>
      </c>
      <c r="AN140" s="58">
        <f t="shared" si="626"/>
        <v>0</v>
      </c>
      <c r="AO140" s="58">
        <f t="shared" si="626"/>
        <v>0</v>
      </c>
      <c r="AP140" s="58">
        <f t="shared" si="626"/>
        <v>0</v>
      </c>
      <c r="AQ140" s="58">
        <f t="shared" si="626"/>
        <v>0</v>
      </c>
      <c r="AR140" s="58">
        <f t="shared" si="626"/>
        <v>0</v>
      </c>
      <c r="AS140" s="58">
        <f t="shared" si="626"/>
        <v>0</v>
      </c>
      <c r="AT140" s="58">
        <f t="shared" si="626"/>
        <v>0</v>
      </c>
      <c r="AU140" s="58">
        <f t="shared" si="626"/>
        <v>0</v>
      </c>
      <c r="AV140" s="51">
        <f t="shared" si="626"/>
        <v>59087017</v>
      </c>
      <c r="AW140" s="51">
        <f t="shared" si="626"/>
        <v>43039210</v>
      </c>
      <c r="AX140" s="51">
        <f t="shared" si="626"/>
        <v>65000</v>
      </c>
      <c r="AY140" s="51">
        <f t="shared" si="626"/>
        <v>14569223</v>
      </c>
      <c r="AZ140" s="51">
        <f t="shared" si="626"/>
        <v>860784</v>
      </c>
      <c r="BA140" s="51">
        <f t="shared" si="626"/>
        <v>552800</v>
      </c>
      <c r="BB140" s="58">
        <f t="shared" si="626"/>
        <v>78.739999999999995</v>
      </c>
      <c r="BC140" s="58">
        <f t="shared" si="626"/>
        <v>54.05</v>
      </c>
      <c r="BD140" s="58">
        <f t="shared" si="626"/>
        <v>24.689999999999998</v>
      </c>
    </row>
    <row r="141" spans="1:56" x14ac:dyDescent="0.25">
      <c r="A141" s="26">
        <v>1443</v>
      </c>
      <c r="B141" s="6">
        <v>600170918</v>
      </c>
      <c r="C141" s="27">
        <v>15043151</v>
      </c>
      <c r="D141" s="28" t="s">
        <v>50</v>
      </c>
      <c r="E141" s="6">
        <v>3123</v>
      </c>
      <c r="F141" s="6" t="s">
        <v>18</v>
      </c>
      <c r="G141" s="6" t="s">
        <v>19</v>
      </c>
      <c r="H141" s="29">
        <v>26572680</v>
      </c>
      <c r="I141" s="29">
        <v>18938119</v>
      </c>
      <c r="J141" s="29">
        <v>484540</v>
      </c>
      <c r="K141" s="29">
        <v>6564859</v>
      </c>
      <c r="L141" s="29">
        <v>378762</v>
      </c>
      <c r="M141" s="29">
        <v>206400</v>
      </c>
      <c r="N141" s="63">
        <v>37.380000000000003</v>
      </c>
      <c r="O141" s="47">
        <v>28.6</v>
      </c>
      <c r="P141" s="47">
        <v>8.7800000000000011</v>
      </c>
      <c r="Q141" s="9"/>
      <c r="R141" s="29"/>
      <c r="S141" s="29"/>
      <c r="T141" s="29"/>
      <c r="U141" s="29"/>
      <c r="V141" s="29"/>
      <c r="W141" s="29"/>
      <c r="X141" s="9">
        <f t="shared" ref="X141:X145" si="627">SUBTOTAL(9,Q141:W141)</f>
        <v>0</v>
      </c>
      <c r="Y141" s="9"/>
      <c r="Z141" s="9"/>
      <c r="AA141" s="9"/>
      <c r="AB141" s="9">
        <f t="shared" ref="AB141:AB145" si="628">SUBTOTAL(9,Y141:AA141)</f>
        <v>0</v>
      </c>
      <c r="AC141" s="9">
        <f t="shared" ref="AC141:AC145" si="629">X141+AB141</f>
        <v>0</v>
      </c>
      <c r="AD141" s="9">
        <f t="shared" ref="AD141:AD145" si="630">ROUND((X141+Y141+Z141)*33.8%,0)</f>
        <v>0</v>
      </c>
      <c r="AE141" s="9">
        <f t="shared" ref="AE141:AE145" si="631">ROUND(X141*2%,0)</f>
        <v>0</v>
      </c>
      <c r="AF141" s="29"/>
      <c r="AG141" s="29"/>
      <c r="AH141" s="29"/>
      <c r="AI141" s="9">
        <f t="shared" ref="AI141:AI145" si="632">AF141+AG141+AH141</f>
        <v>0</v>
      </c>
      <c r="AJ141" s="47"/>
      <c r="AK141" s="47"/>
      <c r="AL141" s="47"/>
      <c r="AM141" s="47"/>
      <c r="AN141" s="47"/>
      <c r="AO141" s="47"/>
      <c r="AP141" s="47"/>
      <c r="AQ141" s="47"/>
      <c r="AR141" s="47"/>
      <c r="AS141" s="47">
        <f t="shared" ref="AS141:AS145" si="633">AJ141+AL141+AM141+AP141+AR141+AN141</f>
        <v>0</v>
      </c>
      <c r="AT141" s="47">
        <f t="shared" ref="AT141:AT145" si="634">AK141+AQ141+AO141</f>
        <v>0</v>
      </c>
      <c r="AU141" s="47">
        <f t="shared" ref="AU141:AU145" si="635">AS141+AT141</f>
        <v>0</v>
      </c>
      <c r="AV141" s="9">
        <f t="shared" ref="AV141:AV145" si="636">AW141+AX141+AY141+AZ141+BA141</f>
        <v>26572680</v>
      </c>
      <c r="AW141" s="9">
        <f t="shared" ref="AW141:AW145" si="637">I141+X141</f>
        <v>18938119</v>
      </c>
      <c r="AX141" s="9">
        <f t="shared" ref="AX141:AX145" si="638">J141+AB141</f>
        <v>484540</v>
      </c>
      <c r="AY141" s="9">
        <f t="shared" ref="AY141:AY145" si="639">K141+AD141</f>
        <v>6564859</v>
      </c>
      <c r="AZ141" s="9">
        <f t="shared" ref="AZ141:AZ145" si="640">L141+AE141</f>
        <v>378762</v>
      </c>
      <c r="BA141" s="9">
        <f t="shared" ref="BA141:BA145" si="641">M141+AI141</f>
        <v>206400</v>
      </c>
      <c r="BB141" s="47">
        <f t="shared" ref="BB141:BB145" si="642">BC141+BD141</f>
        <v>37.380000000000003</v>
      </c>
      <c r="BC141" s="47">
        <f t="shared" ref="BC141:BC145" si="643">O141+AS141</f>
        <v>28.6</v>
      </c>
      <c r="BD141" s="47">
        <f t="shared" ref="BD141:BD145" si="644">P141+AT141</f>
        <v>8.7800000000000011</v>
      </c>
    </row>
    <row r="142" spans="1:56" x14ac:dyDescent="0.25">
      <c r="A142" s="5">
        <v>1443</v>
      </c>
      <c r="B142" s="2">
        <v>600170918</v>
      </c>
      <c r="C142" s="7">
        <v>15043151</v>
      </c>
      <c r="D142" s="8" t="s">
        <v>50</v>
      </c>
      <c r="E142" s="20">
        <v>3123</v>
      </c>
      <c r="F142" s="20" t="s">
        <v>112</v>
      </c>
      <c r="G142" s="20" t="s">
        <v>98</v>
      </c>
      <c r="H142" s="9">
        <v>0</v>
      </c>
      <c r="I142" s="50">
        <v>0</v>
      </c>
      <c r="J142" s="50">
        <v>0</v>
      </c>
      <c r="K142" s="50">
        <v>0</v>
      </c>
      <c r="L142" s="50">
        <v>0</v>
      </c>
      <c r="M142" s="50">
        <v>0</v>
      </c>
      <c r="N142" s="63">
        <v>0</v>
      </c>
      <c r="O142" s="47">
        <v>0</v>
      </c>
      <c r="P142" s="47">
        <v>0</v>
      </c>
      <c r="Q142" s="9"/>
      <c r="R142" s="50"/>
      <c r="S142" s="50"/>
      <c r="T142" s="50"/>
      <c r="U142" s="50"/>
      <c r="V142" s="50"/>
      <c r="W142" s="50"/>
      <c r="X142" s="9">
        <f t="shared" si="627"/>
        <v>0</v>
      </c>
      <c r="Y142" s="9"/>
      <c r="Z142" s="9"/>
      <c r="AA142" s="9"/>
      <c r="AB142" s="9">
        <f t="shared" si="628"/>
        <v>0</v>
      </c>
      <c r="AC142" s="9">
        <f t="shared" si="629"/>
        <v>0</v>
      </c>
      <c r="AD142" s="9">
        <f t="shared" si="630"/>
        <v>0</v>
      </c>
      <c r="AE142" s="9">
        <f t="shared" si="631"/>
        <v>0</v>
      </c>
      <c r="AF142" s="50"/>
      <c r="AG142" s="50"/>
      <c r="AH142" s="50"/>
      <c r="AI142" s="9">
        <f t="shared" si="632"/>
        <v>0</v>
      </c>
      <c r="AJ142" s="47"/>
      <c r="AK142" s="47"/>
      <c r="AL142" s="47"/>
      <c r="AM142" s="47"/>
      <c r="AN142" s="47"/>
      <c r="AO142" s="47"/>
      <c r="AP142" s="47"/>
      <c r="AQ142" s="47"/>
      <c r="AR142" s="47"/>
      <c r="AS142" s="47">
        <f t="shared" si="633"/>
        <v>0</v>
      </c>
      <c r="AT142" s="47">
        <f t="shared" si="634"/>
        <v>0</v>
      </c>
      <c r="AU142" s="47">
        <f t="shared" si="635"/>
        <v>0</v>
      </c>
      <c r="AV142" s="9">
        <f t="shared" si="636"/>
        <v>0</v>
      </c>
      <c r="AW142" s="9">
        <f t="shared" si="637"/>
        <v>0</v>
      </c>
      <c r="AX142" s="9">
        <f t="shared" si="638"/>
        <v>0</v>
      </c>
      <c r="AY142" s="9">
        <f t="shared" si="639"/>
        <v>0</v>
      </c>
      <c r="AZ142" s="9">
        <f t="shared" si="640"/>
        <v>0</v>
      </c>
      <c r="BA142" s="9">
        <f t="shared" si="641"/>
        <v>0</v>
      </c>
      <c r="BB142" s="47">
        <f t="shared" si="642"/>
        <v>0</v>
      </c>
      <c r="BC142" s="47">
        <f t="shared" si="643"/>
        <v>0</v>
      </c>
      <c r="BD142" s="47">
        <f t="shared" si="644"/>
        <v>0</v>
      </c>
    </row>
    <row r="143" spans="1:56" x14ac:dyDescent="0.25">
      <c r="A143" s="5">
        <v>1443</v>
      </c>
      <c r="B143" s="2">
        <v>600170918</v>
      </c>
      <c r="C143" s="7">
        <v>15043151</v>
      </c>
      <c r="D143" s="8" t="s">
        <v>50</v>
      </c>
      <c r="E143" s="2">
        <v>3141</v>
      </c>
      <c r="F143" s="2" t="s">
        <v>20</v>
      </c>
      <c r="G143" s="7" t="s">
        <v>98</v>
      </c>
      <c r="H143" s="9">
        <v>1124501</v>
      </c>
      <c r="I143" s="9">
        <v>754961</v>
      </c>
      <c r="J143" s="9">
        <v>68250</v>
      </c>
      <c r="K143" s="9">
        <v>278245</v>
      </c>
      <c r="L143" s="9">
        <v>15099</v>
      </c>
      <c r="M143" s="9">
        <v>7946</v>
      </c>
      <c r="N143" s="63">
        <v>2.33</v>
      </c>
      <c r="O143" s="47">
        <v>0</v>
      </c>
      <c r="P143" s="47">
        <v>2.33</v>
      </c>
      <c r="Q143" s="9"/>
      <c r="R143" s="50"/>
      <c r="S143" s="50"/>
      <c r="T143" s="50"/>
      <c r="U143" s="50"/>
      <c r="V143" s="50"/>
      <c r="W143" s="50"/>
      <c r="X143" s="9">
        <f t="shared" si="627"/>
        <v>0</v>
      </c>
      <c r="Y143" s="9"/>
      <c r="Z143" s="9"/>
      <c r="AA143" s="9"/>
      <c r="AB143" s="9">
        <f t="shared" si="628"/>
        <v>0</v>
      </c>
      <c r="AC143" s="9">
        <f t="shared" si="629"/>
        <v>0</v>
      </c>
      <c r="AD143" s="9">
        <f t="shared" si="630"/>
        <v>0</v>
      </c>
      <c r="AE143" s="9">
        <f t="shared" si="631"/>
        <v>0</v>
      </c>
      <c r="AF143" s="50"/>
      <c r="AG143" s="50"/>
      <c r="AH143" s="50"/>
      <c r="AI143" s="9">
        <f t="shared" si="632"/>
        <v>0</v>
      </c>
      <c r="AJ143" s="47"/>
      <c r="AK143" s="47"/>
      <c r="AL143" s="47"/>
      <c r="AM143" s="47"/>
      <c r="AN143" s="47"/>
      <c r="AO143" s="47"/>
      <c r="AP143" s="47"/>
      <c r="AQ143" s="47"/>
      <c r="AR143" s="47"/>
      <c r="AS143" s="47">
        <f t="shared" si="633"/>
        <v>0</v>
      </c>
      <c r="AT143" s="47">
        <f t="shared" si="634"/>
        <v>0</v>
      </c>
      <c r="AU143" s="47">
        <f t="shared" si="635"/>
        <v>0</v>
      </c>
      <c r="AV143" s="9">
        <f t="shared" si="636"/>
        <v>1124501</v>
      </c>
      <c r="AW143" s="9">
        <f t="shared" si="637"/>
        <v>754961</v>
      </c>
      <c r="AX143" s="9">
        <f t="shared" si="638"/>
        <v>68250</v>
      </c>
      <c r="AY143" s="9">
        <f t="shared" si="639"/>
        <v>278245</v>
      </c>
      <c r="AZ143" s="9">
        <f t="shared" si="640"/>
        <v>15099</v>
      </c>
      <c r="BA143" s="9">
        <f t="shared" si="641"/>
        <v>7946</v>
      </c>
      <c r="BB143" s="47">
        <f t="shared" si="642"/>
        <v>2.33</v>
      </c>
      <c r="BC143" s="47">
        <f t="shared" si="643"/>
        <v>0</v>
      </c>
      <c r="BD143" s="47">
        <f t="shared" si="644"/>
        <v>2.33</v>
      </c>
    </row>
    <row r="144" spans="1:56" x14ac:dyDescent="0.25">
      <c r="A144" s="5">
        <v>1443</v>
      </c>
      <c r="B144" s="2">
        <v>600170918</v>
      </c>
      <c r="C144" s="7">
        <v>15043151</v>
      </c>
      <c r="D144" s="8" t="s">
        <v>50</v>
      </c>
      <c r="E144" s="2">
        <v>3141</v>
      </c>
      <c r="F144" s="2" t="s">
        <v>20</v>
      </c>
      <c r="G144" s="7" t="s">
        <v>98</v>
      </c>
      <c r="H144" s="9">
        <v>1148112</v>
      </c>
      <c r="I144" s="9">
        <v>840707</v>
      </c>
      <c r="J144" s="9">
        <v>0</v>
      </c>
      <c r="K144" s="9">
        <v>284159</v>
      </c>
      <c r="L144" s="9">
        <v>16814</v>
      </c>
      <c r="M144" s="9">
        <v>6432</v>
      </c>
      <c r="N144" s="63">
        <v>2.65</v>
      </c>
      <c r="O144" s="47">
        <v>0</v>
      </c>
      <c r="P144" s="47">
        <v>2.65</v>
      </c>
      <c r="Q144" s="9"/>
      <c r="R144" s="50"/>
      <c r="S144" s="50"/>
      <c r="T144" s="50"/>
      <c r="U144" s="50"/>
      <c r="V144" s="50"/>
      <c r="W144" s="50"/>
      <c r="X144" s="9">
        <f t="shared" si="627"/>
        <v>0</v>
      </c>
      <c r="Y144" s="9"/>
      <c r="Z144" s="9"/>
      <c r="AA144" s="9"/>
      <c r="AB144" s="9">
        <f t="shared" si="628"/>
        <v>0</v>
      </c>
      <c r="AC144" s="9">
        <f t="shared" si="629"/>
        <v>0</v>
      </c>
      <c r="AD144" s="9">
        <f t="shared" si="630"/>
        <v>0</v>
      </c>
      <c r="AE144" s="9">
        <f t="shared" si="631"/>
        <v>0</v>
      </c>
      <c r="AF144" s="50"/>
      <c r="AG144" s="50"/>
      <c r="AH144" s="50"/>
      <c r="AI144" s="9">
        <f t="shared" si="632"/>
        <v>0</v>
      </c>
      <c r="AJ144" s="47"/>
      <c r="AK144" s="47"/>
      <c r="AL144" s="47"/>
      <c r="AM144" s="47"/>
      <c r="AN144" s="47"/>
      <c r="AO144" s="47"/>
      <c r="AP144" s="47"/>
      <c r="AQ144" s="47"/>
      <c r="AR144" s="47"/>
      <c r="AS144" s="47">
        <f t="shared" si="633"/>
        <v>0</v>
      </c>
      <c r="AT144" s="47">
        <f t="shared" si="634"/>
        <v>0</v>
      </c>
      <c r="AU144" s="47">
        <f t="shared" si="635"/>
        <v>0</v>
      </c>
      <c r="AV144" s="9">
        <f t="shared" si="636"/>
        <v>1148112</v>
      </c>
      <c r="AW144" s="9">
        <f t="shared" si="637"/>
        <v>840707</v>
      </c>
      <c r="AX144" s="9">
        <f t="shared" si="638"/>
        <v>0</v>
      </c>
      <c r="AY144" s="9">
        <f t="shared" si="639"/>
        <v>284159</v>
      </c>
      <c r="AZ144" s="9">
        <f t="shared" si="640"/>
        <v>16814</v>
      </c>
      <c r="BA144" s="9">
        <f t="shared" si="641"/>
        <v>6432</v>
      </c>
      <c r="BB144" s="47">
        <f t="shared" si="642"/>
        <v>2.65</v>
      </c>
      <c r="BC144" s="47">
        <f t="shared" si="643"/>
        <v>0</v>
      </c>
      <c r="BD144" s="47">
        <f t="shared" si="644"/>
        <v>2.65</v>
      </c>
    </row>
    <row r="145" spans="1:56" x14ac:dyDescent="0.25">
      <c r="A145" s="5">
        <v>1443</v>
      </c>
      <c r="B145" s="2">
        <v>600170918</v>
      </c>
      <c r="C145" s="7">
        <v>15043151</v>
      </c>
      <c r="D145" s="8" t="s">
        <v>50</v>
      </c>
      <c r="E145" s="2">
        <v>3147</v>
      </c>
      <c r="F145" s="2" t="s">
        <v>27</v>
      </c>
      <c r="G145" s="7" t="s">
        <v>98</v>
      </c>
      <c r="H145" s="9">
        <v>3584674</v>
      </c>
      <c r="I145" s="9">
        <v>2623698</v>
      </c>
      <c r="J145" s="9">
        <v>0</v>
      </c>
      <c r="K145" s="9">
        <v>886810</v>
      </c>
      <c r="L145" s="9">
        <v>52474</v>
      </c>
      <c r="M145" s="9">
        <v>21692</v>
      </c>
      <c r="N145" s="63">
        <v>5.96</v>
      </c>
      <c r="O145" s="47">
        <v>4.13</v>
      </c>
      <c r="P145" s="47">
        <v>1.83</v>
      </c>
      <c r="Q145" s="9"/>
      <c r="R145" s="50"/>
      <c r="S145" s="50"/>
      <c r="T145" s="50"/>
      <c r="U145" s="50"/>
      <c r="V145" s="50"/>
      <c r="W145" s="50"/>
      <c r="X145" s="9">
        <f t="shared" si="627"/>
        <v>0</v>
      </c>
      <c r="Y145" s="9"/>
      <c r="Z145" s="9"/>
      <c r="AA145" s="9"/>
      <c r="AB145" s="9">
        <f t="shared" si="628"/>
        <v>0</v>
      </c>
      <c r="AC145" s="9">
        <f t="shared" si="629"/>
        <v>0</v>
      </c>
      <c r="AD145" s="9">
        <f t="shared" si="630"/>
        <v>0</v>
      </c>
      <c r="AE145" s="9">
        <f t="shared" si="631"/>
        <v>0</v>
      </c>
      <c r="AF145" s="50"/>
      <c r="AG145" s="50"/>
      <c r="AH145" s="50"/>
      <c r="AI145" s="9">
        <f t="shared" si="632"/>
        <v>0</v>
      </c>
      <c r="AJ145" s="47"/>
      <c r="AK145" s="47"/>
      <c r="AL145" s="47"/>
      <c r="AM145" s="47"/>
      <c r="AN145" s="47"/>
      <c r="AO145" s="47"/>
      <c r="AP145" s="47"/>
      <c r="AQ145" s="47"/>
      <c r="AR145" s="47"/>
      <c r="AS145" s="47">
        <f t="shared" si="633"/>
        <v>0</v>
      </c>
      <c r="AT145" s="47">
        <f t="shared" si="634"/>
        <v>0</v>
      </c>
      <c r="AU145" s="47">
        <f t="shared" si="635"/>
        <v>0</v>
      </c>
      <c r="AV145" s="9">
        <f t="shared" si="636"/>
        <v>3584674</v>
      </c>
      <c r="AW145" s="9">
        <f t="shared" si="637"/>
        <v>2623698</v>
      </c>
      <c r="AX145" s="9">
        <f t="shared" si="638"/>
        <v>0</v>
      </c>
      <c r="AY145" s="9">
        <f t="shared" si="639"/>
        <v>886810</v>
      </c>
      <c r="AZ145" s="9">
        <f t="shared" si="640"/>
        <v>52474</v>
      </c>
      <c r="BA145" s="9">
        <f t="shared" si="641"/>
        <v>21692</v>
      </c>
      <c r="BB145" s="47">
        <f t="shared" si="642"/>
        <v>5.96</v>
      </c>
      <c r="BC145" s="47">
        <f t="shared" si="643"/>
        <v>4.13</v>
      </c>
      <c r="BD145" s="47">
        <f t="shared" si="644"/>
        <v>1.83</v>
      </c>
    </row>
    <row r="146" spans="1:56" x14ac:dyDescent="0.25">
      <c r="A146" s="30"/>
      <c r="B146" s="31"/>
      <c r="C146" s="32"/>
      <c r="D146" s="33" t="s">
        <v>183</v>
      </c>
      <c r="E146" s="31"/>
      <c r="F146" s="31"/>
      <c r="G146" s="32"/>
      <c r="H146" s="34">
        <v>32429967</v>
      </c>
      <c r="I146" s="34">
        <v>23157485</v>
      </c>
      <c r="J146" s="34">
        <v>552790</v>
      </c>
      <c r="K146" s="34">
        <v>8014073</v>
      </c>
      <c r="L146" s="34">
        <v>463149</v>
      </c>
      <c r="M146" s="34">
        <v>242470</v>
      </c>
      <c r="N146" s="64">
        <v>48.32</v>
      </c>
      <c r="O146" s="64">
        <v>32.730000000000004</v>
      </c>
      <c r="P146" s="64">
        <v>15.590000000000002</v>
      </c>
      <c r="Q146" s="51">
        <f t="shared" ref="Q146:BD146" si="645">SUM(Q141:Q145)</f>
        <v>0</v>
      </c>
      <c r="R146" s="51">
        <f t="shared" si="645"/>
        <v>0</v>
      </c>
      <c r="S146" s="51">
        <f t="shared" si="645"/>
        <v>0</v>
      </c>
      <c r="T146" s="51">
        <f t="shared" si="645"/>
        <v>0</v>
      </c>
      <c r="U146" s="51">
        <f t="shared" si="645"/>
        <v>0</v>
      </c>
      <c r="V146" s="51">
        <f t="shared" si="645"/>
        <v>0</v>
      </c>
      <c r="W146" s="51">
        <f t="shared" si="645"/>
        <v>0</v>
      </c>
      <c r="X146" s="51">
        <f t="shared" si="645"/>
        <v>0</v>
      </c>
      <c r="Y146" s="51">
        <f t="shared" si="645"/>
        <v>0</v>
      </c>
      <c r="Z146" s="51">
        <f t="shared" si="645"/>
        <v>0</v>
      </c>
      <c r="AA146" s="51">
        <f t="shared" si="645"/>
        <v>0</v>
      </c>
      <c r="AB146" s="51">
        <f t="shared" si="645"/>
        <v>0</v>
      </c>
      <c r="AC146" s="51">
        <f t="shared" si="645"/>
        <v>0</v>
      </c>
      <c r="AD146" s="51">
        <f t="shared" si="645"/>
        <v>0</v>
      </c>
      <c r="AE146" s="51">
        <f t="shared" si="645"/>
        <v>0</v>
      </c>
      <c r="AF146" s="51">
        <f t="shared" si="645"/>
        <v>0</v>
      </c>
      <c r="AG146" s="51">
        <f t="shared" si="645"/>
        <v>0</v>
      </c>
      <c r="AH146" s="51">
        <f t="shared" si="645"/>
        <v>0</v>
      </c>
      <c r="AI146" s="51">
        <f t="shared" si="645"/>
        <v>0</v>
      </c>
      <c r="AJ146" s="58">
        <f t="shared" si="645"/>
        <v>0</v>
      </c>
      <c r="AK146" s="58">
        <f t="shared" si="645"/>
        <v>0</v>
      </c>
      <c r="AL146" s="58">
        <f t="shared" si="645"/>
        <v>0</v>
      </c>
      <c r="AM146" s="58">
        <f t="shared" si="645"/>
        <v>0</v>
      </c>
      <c r="AN146" s="58">
        <f t="shared" si="645"/>
        <v>0</v>
      </c>
      <c r="AO146" s="58">
        <f t="shared" si="645"/>
        <v>0</v>
      </c>
      <c r="AP146" s="58">
        <f t="shared" si="645"/>
        <v>0</v>
      </c>
      <c r="AQ146" s="58">
        <f t="shared" si="645"/>
        <v>0</v>
      </c>
      <c r="AR146" s="58">
        <f t="shared" si="645"/>
        <v>0</v>
      </c>
      <c r="AS146" s="58">
        <f t="shared" si="645"/>
        <v>0</v>
      </c>
      <c r="AT146" s="58">
        <f t="shared" si="645"/>
        <v>0</v>
      </c>
      <c r="AU146" s="58">
        <f t="shared" si="645"/>
        <v>0</v>
      </c>
      <c r="AV146" s="51">
        <f t="shared" si="645"/>
        <v>32429967</v>
      </c>
      <c r="AW146" s="51">
        <f t="shared" si="645"/>
        <v>23157485</v>
      </c>
      <c r="AX146" s="51">
        <f t="shared" si="645"/>
        <v>552790</v>
      </c>
      <c r="AY146" s="51">
        <f t="shared" si="645"/>
        <v>8014073</v>
      </c>
      <c r="AZ146" s="51">
        <f t="shared" si="645"/>
        <v>463149</v>
      </c>
      <c r="BA146" s="51">
        <f t="shared" si="645"/>
        <v>242470</v>
      </c>
      <c r="BB146" s="58">
        <f t="shared" si="645"/>
        <v>48.32</v>
      </c>
      <c r="BC146" s="58">
        <f t="shared" si="645"/>
        <v>32.730000000000004</v>
      </c>
      <c r="BD146" s="58">
        <f t="shared" si="645"/>
        <v>15.590000000000002</v>
      </c>
    </row>
    <row r="147" spans="1:56" x14ac:dyDescent="0.25">
      <c r="A147" s="26">
        <v>1448</v>
      </c>
      <c r="B147" s="6">
        <v>600010678</v>
      </c>
      <c r="C147" s="27">
        <v>82554</v>
      </c>
      <c r="D147" s="28" t="s">
        <v>51</v>
      </c>
      <c r="E147" s="6">
        <v>3123</v>
      </c>
      <c r="F147" s="6" t="s">
        <v>18</v>
      </c>
      <c r="G147" s="6" t="s">
        <v>19</v>
      </c>
      <c r="H147" s="29">
        <v>69023659</v>
      </c>
      <c r="I147" s="29">
        <v>49796035</v>
      </c>
      <c r="J147" s="29">
        <v>548310</v>
      </c>
      <c r="K147" s="29">
        <v>17016388</v>
      </c>
      <c r="L147" s="29">
        <v>995921</v>
      </c>
      <c r="M147" s="29">
        <v>667005</v>
      </c>
      <c r="N147" s="63">
        <v>93.34</v>
      </c>
      <c r="O147" s="47">
        <v>74.45</v>
      </c>
      <c r="P147" s="47">
        <v>18.89</v>
      </c>
      <c r="Q147" s="9"/>
      <c r="R147" s="29"/>
      <c r="S147" s="29"/>
      <c r="T147" s="29"/>
      <c r="U147" s="29"/>
      <c r="V147" s="29"/>
      <c r="W147" s="29"/>
      <c r="X147" s="9">
        <f t="shared" ref="X147:X151" si="646">SUBTOTAL(9,Q147:W147)</f>
        <v>0</v>
      </c>
      <c r="Y147" s="9"/>
      <c r="Z147" s="9"/>
      <c r="AA147" s="9"/>
      <c r="AB147" s="9">
        <f t="shared" ref="AB147:AB151" si="647">SUBTOTAL(9,Y147:AA147)</f>
        <v>0</v>
      </c>
      <c r="AC147" s="9">
        <f t="shared" ref="AC147:AC151" si="648">X147+AB147</f>
        <v>0</v>
      </c>
      <c r="AD147" s="9">
        <f t="shared" ref="AD147:AD151" si="649">ROUND((X147+Y147+Z147)*33.8%,0)</f>
        <v>0</v>
      </c>
      <c r="AE147" s="9">
        <f t="shared" ref="AE147:AE151" si="650">ROUND(X147*2%,0)</f>
        <v>0</v>
      </c>
      <c r="AF147" s="29"/>
      <c r="AG147" s="29"/>
      <c r="AH147" s="29"/>
      <c r="AI147" s="9">
        <f t="shared" ref="AI147:AI151" si="651">AF147+AG147+AH147</f>
        <v>0</v>
      </c>
      <c r="AJ147" s="47"/>
      <c r="AK147" s="47"/>
      <c r="AL147" s="47"/>
      <c r="AM147" s="47"/>
      <c r="AN147" s="47"/>
      <c r="AO147" s="47"/>
      <c r="AP147" s="47"/>
      <c r="AQ147" s="47"/>
      <c r="AR147" s="47"/>
      <c r="AS147" s="47">
        <f t="shared" ref="AS147:AS151" si="652">AJ147+AL147+AM147+AP147+AR147+AN147</f>
        <v>0</v>
      </c>
      <c r="AT147" s="47">
        <f t="shared" ref="AT147:AT151" si="653">AK147+AQ147+AO147</f>
        <v>0</v>
      </c>
      <c r="AU147" s="47">
        <f t="shared" ref="AU147:AU151" si="654">AS147+AT147</f>
        <v>0</v>
      </c>
      <c r="AV147" s="9">
        <f t="shared" ref="AV147:AV151" si="655">AW147+AX147+AY147+AZ147+BA147</f>
        <v>69023659</v>
      </c>
      <c r="AW147" s="9">
        <f t="shared" ref="AW147:AW151" si="656">I147+X147</f>
        <v>49796035</v>
      </c>
      <c r="AX147" s="9">
        <f t="shared" ref="AX147:AX151" si="657">J147+AB147</f>
        <v>548310</v>
      </c>
      <c r="AY147" s="9">
        <f t="shared" ref="AY147:AY151" si="658">K147+AD147</f>
        <v>17016388</v>
      </c>
      <c r="AZ147" s="9">
        <f t="shared" ref="AZ147:AZ151" si="659">L147+AE147</f>
        <v>995921</v>
      </c>
      <c r="BA147" s="9">
        <f t="shared" ref="BA147:BA151" si="660">M147+AI147</f>
        <v>667005</v>
      </c>
      <c r="BB147" s="47">
        <f t="shared" ref="BB147:BB151" si="661">BC147+BD147</f>
        <v>93.34</v>
      </c>
      <c r="BC147" s="47">
        <f t="shared" ref="BC147:BC151" si="662">O147+AS147</f>
        <v>74.45</v>
      </c>
      <c r="BD147" s="47">
        <f t="shared" ref="BD147:BD151" si="663">P147+AT147</f>
        <v>18.89</v>
      </c>
    </row>
    <row r="148" spans="1:56" x14ac:dyDescent="0.25">
      <c r="A148" s="5">
        <v>1448</v>
      </c>
      <c r="B148" s="2">
        <v>600010678</v>
      </c>
      <c r="C148" s="7">
        <v>82554</v>
      </c>
      <c r="D148" s="8" t="s">
        <v>51</v>
      </c>
      <c r="E148" s="20">
        <v>3123</v>
      </c>
      <c r="F148" s="20" t="s">
        <v>112</v>
      </c>
      <c r="G148" s="20" t="s">
        <v>98</v>
      </c>
      <c r="H148" s="9">
        <v>0</v>
      </c>
      <c r="I148" s="50">
        <v>0</v>
      </c>
      <c r="J148" s="50">
        <v>0</v>
      </c>
      <c r="K148" s="50">
        <v>0</v>
      </c>
      <c r="L148" s="50">
        <v>0</v>
      </c>
      <c r="M148" s="50">
        <v>0</v>
      </c>
      <c r="N148" s="63">
        <v>0</v>
      </c>
      <c r="O148" s="47">
        <v>0</v>
      </c>
      <c r="P148" s="47">
        <v>0</v>
      </c>
      <c r="Q148" s="9"/>
      <c r="R148" s="50"/>
      <c r="S148" s="50"/>
      <c r="T148" s="50"/>
      <c r="U148" s="50"/>
      <c r="V148" s="50"/>
      <c r="W148" s="50"/>
      <c r="X148" s="9">
        <f t="shared" si="646"/>
        <v>0</v>
      </c>
      <c r="Y148" s="9"/>
      <c r="Z148" s="9"/>
      <c r="AA148" s="9"/>
      <c r="AB148" s="9">
        <f t="shared" si="647"/>
        <v>0</v>
      </c>
      <c r="AC148" s="9">
        <f t="shared" si="648"/>
        <v>0</v>
      </c>
      <c r="AD148" s="9">
        <f t="shared" si="649"/>
        <v>0</v>
      </c>
      <c r="AE148" s="9">
        <f t="shared" si="650"/>
        <v>0</v>
      </c>
      <c r="AF148" s="50"/>
      <c r="AG148" s="50"/>
      <c r="AH148" s="50"/>
      <c r="AI148" s="9">
        <f t="shared" si="651"/>
        <v>0</v>
      </c>
      <c r="AJ148" s="47"/>
      <c r="AK148" s="47"/>
      <c r="AL148" s="47"/>
      <c r="AM148" s="47"/>
      <c r="AN148" s="47"/>
      <c r="AO148" s="47"/>
      <c r="AP148" s="47"/>
      <c r="AQ148" s="47"/>
      <c r="AR148" s="47"/>
      <c r="AS148" s="47">
        <f t="shared" si="652"/>
        <v>0</v>
      </c>
      <c r="AT148" s="47">
        <f t="shared" si="653"/>
        <v>0</v>
      </c>
      <c r="AU148" s="47">
        <f t="shared" si="654"/>
        <v>0</v>
      </c>
      <c r="AV148" s="9">
        <f t="shared" si="655"/>
        <v>0</v>
      </c>
      <c r="AW148" s="9">
        <f t="shared" si="656"/>
        <v>0</v>
      </c>
      <c r="AX148" s="9">
        <f t="shared" si="657"/>
        <v>0</v>
      </c>
      <c r="AY148" s="9">
        <f t="shared" si="658"/>
        <v>0</v>
      </c>
      <c r="AZ148" s="9">
        <f t="shared" si="659"/>
        <v>0</v>
      </c>
      <c r="BA148" s="9">
        <f t="shared" si="660"/>
        <v>0</v>
      </c>
      <c r="BB148" s="47">
        <f t="shared" si="661"/>
        <v>0</v>
      </c>
      <c r="BC148" s="47">
        <f t="shared" si="662"/>
        <v>0</v>
      </c>
      <c r="BD148" s="47">
        <f t="shared" si="663"/>
        <v>0</v>
      </c>
    </row>
    <row r="149" spans="1:56" x14ac:dyDescent="0.25">
      <c r="A149" s="5">
        <v>1448</v>
      </c>
      <c r="B149" s="2">
        <v>600010678</v>
      </c>
      <c r="C149" s="7">
        <v>82554</v>
      </c>
      <c r="D149" s="8" t="s">
        <v>51</v>
      </c>
      <c r="E149" s="2">
        <v>3141</v>
      </c>
      <c r="F149" s="2" t="s">
        <v>20</v>
      </c>
      <c r="G149" s="7" t="s">
        <v>98</v>
      </c>
      <c r="H149" s="9">
        <v>4116887</v>
      </c>
      <c r="I149" s="9">
        <v>2954894</v>
      </c>
      <c r="J149" s="9">
        <v>55250</v>
      </c>
      <c r="K149" s="9">
        <v>1017429</v>
      </c>
      <c r="L149" s="9">
        <v>59098</v>
      </c>
      <c r="M149" s="9">
        <v>30216</v>
      </c>
      <c r="N149" s="63">
        <v>9.27</v>
      </c>
      <c r="O149" s="47">
        <v>0</v>
      </c>
      <c r="P149" s="47">
        <v>9.27</v>
      </c>
      <c r="Q149" s="9"/>
      <c r="R149" s="50"/>
      <c r="S149" s="50"/>
      <c r="T149" s="50"/>
      <c r="U149" s="50"/>
      <c r="V149" s="50"/>
      <c r="W149" s="50"/>
      <c r="X149" s="9">
        <f t="shared" si="646"/>
        <v>0</v>
      </c>
      <c r="Y149" s="9"/>
      <c r="Z149" s="9"/>
      <c r="AA149" s="9"/>
      <c r="AB149" s="9">
        <f t="shared" si="647"/>
        <v>0</v>
      </c>
      <c r="AC149" s="9">
        <f t="shared" si="648"/>
        <v>0</v>
      </c>
      <c r="AD149" s="9">
        <f t="shared" si="649"/>
        <v>0</v>
      </c>
      <c r="AE149" s="9">
        <f t="shared" si="650"/>
        <v>0</v>
      </c>
      <c r="AF149" s="50"/>
      <c r="AG149" s="50"/>
      <c r="AH149" s="50"/>
      <c r="AI149" s="9">
        <f t="shared" si="651"/>
        <v>0</v>
      </c>
      <c r="AJ149" s="47"/>
      <c r="AK149" s="47"/>
      <c r="AL149" s="47"/>
      <c r="AM149" s="47"/>
      <c r="AN149" s="47"/>
      <c r="AO149" s="47"/>
      <c r="AP149" s="47"/>
      <c r="AQ149" s="47"/>
      <c r="AR149" s="47"/>
      <c r="AS149" s="47">
        <f t="shared" si="652"/>
        <v>0</v>
      </c>
      <c r="AT149" s="47">
        <f t="shared" si="653"/>
        <v>0</v>
      </c>
      <c r="AU149" s="47">
        <f t="shared" si="654"/>
        <v>0</v>
      </c>
      <c r="AV149" s="9">
        <f t="shared" si="655"/>
        <v>4116887</v>
      </c>
      <c r="AW149" s="9">
        <f t="shared" si="656"/>
        <v>2954894</v>
      </c>
      <c r="AX149" s="9">
        <f t="shared" si="657"/>
        <v>55250</v>
      </c>
      <c r="AY149" s="9">
        <f t="shared" si="658"/>
        <v>1017429</v>
      </c>
      <c r="AZ149" s="9">
        <f t="shared" si="659"/>
        <v>59098</v>
      </c>
      <c r="BA149" s="9">
        <f t="shared" si="660"/>
        <v>30216</v>
      </c>
      <c r="BB149" s="47">
        <f t="shared" si="661"/>
        <v>9.27</v>
      </c>
      <c r="BC149" s="47">
        <f t="shared" si="662"/>
        <v>0</v>
      </c>
      <c r="BD149" s="47">
        <f t="shared" si="663"/>
        <v>9.27</v>
      </c>
    </row>
    <row r="150" spans="1:56" x14ac:dyDescent="0.25">
      <c r="A150" s="5">
        <v>1448</v>
      </c>
      <c r="B150" s="2">
        <v>600010678</v>
      </c>
      <c r="C150" s="7">
        <v>82554</v>
      </c>
      <c r="D150" s="8" t="s">
        <v>51</v>
      </c>
      <c r="E150" s="2">
        <v>3141</v>
      </c>
      <c r="F150" s="2" t="s">
        <v>20</v>
      </c>
      <c r="G150" s="7" t="s">
        <v>98</v>
      </c>
      <c r="H150" s="9">
        <v>530712</v>
      </c>
      <c r="I150" s="9">
        <v>386103</v>
      </c>
      <c r="J150" s="9">
        <v>0</v>
      </c>
      <c r="K150" s="9">
        <v>130503</v>
      </c>
      <c r="L150" s="9">
        <v>7722</v>
      </c>
      <c r="M150" s="9">
        <v>6384</v>
      </c>
      <c r="N150" s="63">
        <v>1.22</v>
      </c>
      <c r="O150" s="47">
        <v>0</v>
      </c>
      <c r="P150" s="47">
        <v>1.22</v>
      </c>
      <c r="Q150" s="9"/>
      <c r="R150" s="50"/>
      <c r="S150" s="50"/>
      <c r="T150" s="50"/>
      <c r="U150" s="50"/>
      <c r="V150" s="50"/>
      <c r="W150" s="50"/>
      <c r="X150" s="9">
        <f t="shared" si="646"/>
        <v>0</v>
      </c>
      <c r="Y150" s="9"/>
      <c r="Z150" s="9"/>
      <c r="AA150" s="9"/>
      <c r="AB150" s="9">
        <f t="shared" si="647"/>
        <v>0</v>
      </c>
      <c r="AC150" s="9">
        <f t="shared" si="648"/>
        <v>0</v>
      </c>
      <c r="AD150" s="9">
        <f t="shared" si="649"/>
        <v>0</v>
      </c>
      <c r="AE150" s="9">
        <f t="shared" si="650"/>
        <v>0</v>
      </c>
      <c r="AF150" s="50"/>
      <c r="AG150" s="50"/>
      <c r="AH150" s="50"/>
      <c r="AI150" s="9">
        <f t="shared" si="651"/>
        <v>0</v>
      </c>
      <c r="AJ150" s="47"/>
      <c r="AK150" s="47"/>
      <c r="AL150" s="47"/>
      <c r="AM150" s="47"/>
      <c r="AN150" s="47"/>
      <c r="AO150" s="47"/>
      <c r="AP150" s="47"/>
      <c r="AQ150" s="47"/>
      <c r="AR150" s="47"/>
      <c r="AS150" s="47">
        <f t="shared" si="652"/>
        <v>0</v>
      </c>
      <c r="AT150" s="47">
        <f t="shared" si="653"/>
        <v>0</v>
      </c>
      <c r="AU150" s="47">
        <f t="shared" si="654"/>
        <v>0</v>
      </c>
      <c r="AV150" s="9">
        <f t="shared" si="655"/>
        <v>530712</v>
      </c>
      <c r="AW150" s="9">
        <f t="shared" si="656"/>
        <v>386103</v>
      </c>
      <c r="AX150" s="9">
        <f t="shared" si="657"/>
        <v>0</v>
      </c>
      <c r="AY150" s="9">
        <f t="shared" si="658"/>
        <v>130503</v>
      </c>
      <c r="AZ150" s="9">
        <f t="shared" si="659"/>
        <v>7722</v>
      </c>
      <c r="BA150" s="9">
        <f t="shared" si="660"/>
        <v>6384</v>
      </c>
      <c r="BB150" s="47">
        <f t="shared" si="661"/>
        <v>1.22</v>
      </c>
      <c r="BC150" s="47">
        <f t="shared" si="662"/>
        <v>0</v>
      </c>
      <c r="BD150" s="47">
        <f t="shared" si="663"/>
        <v>1.22</v>
      </c>
    </row>
    <row r="151" spans="1:56" x14ac:dyDescent="0.25">
      <c r="A151" s="5">
        <v>1448</v>
      </c>
      <c r="B151" s="2">
        <v>600010678</v>
      </c>
      <c r="C151" s="7">
        <v>82554</v>
      </c>
      <c r="D151" s="8" t="s">
        <v>51</v>
      </c>
      <c r="E151" s="2">
        <v>3147</v>
      </c>
      <c r="F151" s="2" t="s">
        <v>27</v>
      </c>
      <c r="G151" s="7" t="s">
        <v>98</v>
      </c>
      <c r="H151" s="9">
        <v>4629632</v>
      </c>
      <c r="I151" s="9">
        <v>3386604</v>
      </c>
      <c r="J151" s="9">
        <v>0</v>
      </c>
      <c r="K151" s="9">
        <v>1144672</v>
      </c>
      <c r="L151" s="9">
        <v>67732</v>
      </c>
      <c r="M151" s="9">
        <v>30624</v>
      </c>
      <c r="N151" s="63">
        <v>7.79</v>
      </c>
      <c r="O151" s="47">
        <v>5.21</v>
      </c>
      <c r="P151" s="47">
        <v>2.58</v>
      </c>
      <c r="Q151" s="9"/>
      <c r="R151" s="50"/>
      <c r="S151" s="50"/>
      <c r="T151" s="50"/>
      <c r="U151" s="50"/>
      <c r="V151" s="50"/>
      <c r="W151" s="50"/>
      <c r="X151" s="9">
        <f t="shared" si="646"/>
        <v>0</v>
      </c>
      <c r="Y151" s="9"/>
      <c r="Z151" s="9"/>
      <c r="AA151" s="9"/>
      <c r="AB151" s="9">
        <f t="shared" si="647"/>
        <v>0</v>
      </c>
      <c r="AC151" s="9">
        <f t="shared" si="648"/>
        <v>0</v>
      </c>
      <c r="AD151" s="9">
        <f t="shared" si="649"/>
        <v>0</v>
      </c>
      <c r="AE151" s="9">
        <f t="shared" si="650"/>
        <v>0</v>
      </c>
      <c r="AF151" s="50"/>
      <c r="AG151" s="50"/>
      <c r="AH151" s="50"/>
      <c r="AI151" s="9">
        <f t="shared" si="651"/>
        <v>0</v>
      </c>
      <c r="AJ151" s="47"/>
      <c r="AK151" s="47"/>
      <c r="AL151" s="47"/>
      <c r="AM151" s="47"/>
      <c r="AN151" s="47"/>
      <c r="AO151" s="47"/>
      <c r="AP151" s="47"/>
      <c r="AQ151" s="47"/>
      <c r="AR151" s="47"/>
      <c r="AS151" s="47">
        <f t="shared" si="652"/>
        <v>0</v>
      </c>
      <c r="AT151" s="47">
        <f t="shared" si="653"/>
        <v>0</v>
      </c>
      <c r="AU151" s="47">
        <f t="shared" si="654"/>
        <v>0</v>
      </c>
      <c r="AV151" s="9">
        <f t="shared" si="655"/>
        <v>4629632</v>
      </c>
      <c r="AW151" s="9">
        <f t="shared" si="656"/>
        <v>3386604</v>
      </c>
      <c r="AX151" s="9">
        <f t="shared" si="657"/>
        <v>0</v>
      </c>
      <c r="AY151" s="9">
        <f t="shared" si="658"/>
        <v>1144672</v>
      </c>
      <c r="AZ151" s="9">
        <f t="shared" si="659"/>
        <v>67732</v>
      </c>
      <c r="BA151" s="9">
        <f t="shared" si="660"/>
        <v>30624</v>
      </c>
      <c r="BB151" s="47">
        <f t="shared" si="661"/>
        <v>7.79</v>
      </c>
      <c r="BC151" s="47">
        <f t="shared" si="662"/>
        <v>5.21</v>
      </c>
      <c r="BD151" s="47">
        <f t="shared" si="663"/>
        <v>2.58</v>
      </c>
    </row>
    <row r="152" spans="1:56" x14ac:dyDescent="0.25">
      <c r="A152" s="30"/>
      <c r="B152" s="31"/>
      <c r="C152" s="32"/>
      <c r="D152" s="33" t="s">
        <v>184</v>
      </c>
      <c r="E152" s="31"/>
      <c r="F152" s="31"/>
      <c r="G152" s="32"/>
      <c r="H152" s="34">
        <v>78300890</v>
      </c>
      <c r="I152" s="34">
        <v>56523636</v>
      </c>
      <c r="J152" s="34">
        <v>603560</v>
      </c>
      <c r="K152" s="34">
        <v>19308992</v>
      </c>
      <c r="L152" s="34">
        <v>1130473</v>
      </c>
      <c r="M152" s="34">
        <v>734229</v>
      </c>
      <c r="N152" s="64">
        <v>111.62</v>
      </c>
      <c r="O152" s="64">
        <v>79.66</v>
      </c>
      <c r="P152" s="64">
        <v>31.96</v>
      </c>
      <c r="Q152" s="51">
        <f t="shared" ref="Q152:BD152" si="664">SUM(Q147:Q151)</f>
        <v>0</v>
      </c>
      <c r="R152" s="51">
        <f t="shared" si="664"/>
        <v>0</v>
      </c>
      <c r="S152" s="51">
        <f t="shared" si="664"/>
        <v>0</v>
      </c>
      <c r="T152" s="51">
        <f t="shared" si="664"/>
        <v>0</v>
      </c>
      <c r="U152" s="51">
        <f t="shared" si="664"/>
        <v>0</v>
      </c>
      <c r="V152" s="51">
        <f t="shared" si="664"/>
        <v>0</v>
      </c>
      <c r="W152" s="51">
        <f t="shared" si="664"/>
        <v>0</v>
      </c>
      <c r="X152" s="51">
        <f t="shared" si="664"/>
        <v>0</v>
      </c>
      <c r="Y152" s="51">
        <f t="shared" si="664"/>
        <v>0</v>
      </c>
      <c r="Z152" s="51">
        <f t="shared" si="664"/>
        <v>0</v>
      </c>
      <c r="AA152" s="51">
        <f t="shared" si="664"/>
        <v>0</v>
      </c>
      <c r="AB152" s="51">
        <f t="shared" si="664"/>
        <v>0</v>
      </c>
      <c r="AC152" s="51">
        <f t="shared" si="664"/>
        <v>0</v>
      </c>
      <c r="AD152" s="51">
        <f t="shared" si="664"/>
        <v>0</v>
      </c>
      <c r="AE152" s="51">
        <f t="shared" si="664"/>
        <v>0</v>
      </c>
      <c r="AF152" s="51">
        <f t="shared" si="664"/>
        <v>0</v>
      </c>
      <c r="AG152" s="51">
        <f t="shared" si="664"/>
        <v>0</v>
      </c>
      <c r="AH152" s="51">
        <f t="shared" si="664"/>
        <v>0</v>
      </c>
      <c r="AI152" s="51">
        <f t="shared" si="664"/>
        <v>0</v>
      </c>
      <c r="AJ152" s="58">
        <f t="shared" si="664"/>
        <v>0</v>
      </c>
      <c r="AK152" s="58">
        <f t="shared" si="664"/>
        <v>0</v>
      </c>
      <c r="AL152" s="58">
        <f t="shared" si="664"/>
        <v>0</v>
      </c>
      <c r="AM152" s="58">
        <f t="shared" si="664"/>
        <v>0</v>
      </c>
      <c r="AN152" s="58">
        <f t="shared" si="664"/>
        <v>0</v>
      </c>
      <c r="AO152" s="58">
        <f t="shared" si="664"/>
        <v>0</v>
      </c>
      <c r="AP152" s="58">
        <f t="shared" si="664"/>
        <v>0</v>
      </c>
      <c r="AQ152" s="58">
        <f t="shared" si="664"/>
        <v>0</v>
      </c>
      <c r="AR152" s="58">
        <f t="shared" si="664"/>
        <v>0</v>
      </c>
      <c r="AS152" s="58">
        <f t="shared" si="664"/>
        <v>0</v>
      </c>
      <c r="AT152" s="58">
        <f t="shared" si="664"/>
        <v>0</v>
      </c>
      <c r="AU152" s="58">
        <f t="shared" si="664"/>
        <v>0</v>
      </c>
      <c r="AV152" s="51">
        <f t="shared" si="664"/>
        <v>78300890</v>
      </c>
      <c r="AW152" s="51">
        <f t="shared" si="664"/>
        <v>56523636</v>
      </c>
      <c r="AX152" s="51">
        <f t="shared" si="664"/>
        <v>603560</v>
      </c>
      <c r="AY152" s="51">
        <f t="shared" si="664"/>
        <v>19308992</v>
      </c>
      <c r="AZ152" s="51">
        <f t="shared" si="664"/>
        <v>1130473</v>
      </c>
      <c r="BA152" s="51">
        <f t="shared" si="664"/>
        <v>734229</v>
      </c>
      <c r="BB152" s="58">
        <f t="shared" si="664"/>
        <v>111.62</v>
      </c>
      <c r="BC152" s="58">
        <f t="shared" si="664"/>
        <v>79.66</v>
      </c>
      <c r="BD152" s="58">
        <f t="shared" si="664"/>
        <v>31.96</v>
      </c>
    </row>
    <row r="153" spans="1:56" x14ac:dyDescent="0.25">
      <c r="A153" s="26">
        <v>1450</v>
      </c>
      <c r="B153" s="6">
        <v>600023460</v>
      </c>
      <c r="C153" s="27">
        <v>46746862</v>
      </c>
      <c r="D153" s="28" t="s">
        <v>52</v>
      </c>
      <c r="E153" s="6">
        <v>3124</v>
      </c>
      <c r="F153" s="6" t="s">
        <v>79</v>
      </c>
      <c r="G153" s="6" t="s">
        <v>19</v>
      </c>
      <c r="H153" s="29">
        <v>45906718</v>
      </c>
      <c r="I153" s="29">
        <v>33246872</v>
      </c>
      <c r="J153" s="29">
        <v>294070</v>
      </c>
      <c r="K153" s="29">
        <v>11336838</v>
      </c>
      <c r="L153" s="29">
        <v>664938</v>
      </c>
      <c r="M153" s="29">
        <v>364000</v>
      </c>
      <c r="N153" s="63">
        <v>58.379999999999995</v>
      </c>
      <c r="O153" s="47">
        <v>44.26</v>
      </c>
      <c r="P153" s="47">
        <v>14.12</v>
      </c>
      <c r="Q153" s="9"/>
      <c r="R153" s="29"/>
      <c r="S153" s="29"/>
      <c r="T153" s="29"/>
      <c r="U153" s="29"/>
      <c r="V153" s="29"/>
      <c r="W153" s="29"/>
      <c r="X153" s="9">
        <f t="shared" ref="X153:X158" si="665">SUBTOTAL(9,Q153:W153)</f>
        <v>0</v>
      </c>
      <c r="Y153" s="9"/>
      <c r="Z153" s="9"/>
      <c r="AA153" s="9"/>
      <c r="AB153" s="9">
        <f t="shared" ref="AB153:AB158" si="666">SUBTOTAL(9,Y153:AA153)</f>
        <v>0</v>
      </c>
      <c r="AC153" s="9">
        <f t="shared" ref="AC153:AC158" si="667">X153+AB153</f>
        <v>0</v>
      </c>
      <c r="AD153" s="9">
        <f t="shared" ref="AD153:AD158" si="668">ROUND((X153+Y153+Z153)*33.8%,0)</f>
        <v>0</v>
      </c>
      <c r="AE153" s="9">
        <f t="shared" ref="AE153:AE158" si="669">ROUND(X153*2%,0)</f>
        <v>0</v>
      </c>
      <c r="AF153" s="29"/>
      <c r="AG153" s="29"/>
      <c r="AH153" s="29"/>
      <c r="AI153" s="9">
        <f t="shared" ref="AI153:AI158" si="670">AF153+AG153+AH153</f>
        <v>0</v>
      </c>
      <c r="AJ153" s="47"/>
      <c r="AK153" s="47"/>
      <c r="AL153" s="47"/>
      <c r="AM153" s="47"/>
      <c r="AN153" s="47"/>
      <c r="AO153" s="47"/>
      <c r="AP153" s="47"/>
      <c r="AQ153" s="47"/>
      <c r="AR153" s="47"/>
      <c r="AS153" s="47">
        <f t="shared" ref="AS153:AS158" si="671">AJ153+AL153+AM153+AP153+AR153+AN153</f>
        <v>0</v>
      </c>
      <c r="AT153" s="47">
        <f t="shared" ref="AT153:AT158" si="672">AK153+AQ153+AO153</f>
        <v>0</v>
      </c>
      <c r="AU153" s="47">
        <f t="shared" ref="AU153:AU158" si="673">AS153+AT153</f>
        <v>0</v>
      </c>
      <c r="AV153" s="9">
        <f t="shared" ref="AV153:AV158" si="674">AW153+AX153+AY153+AZ153+BA153</f>
        <v>45906718</v>
      </c>
      <c r="AW153" s="9">
        <f t="shared" ref="AW153:AW158" si="675">I153+X153</f>
        <v>33246872</v>
      </c>
      <c r="AX153" s="9">
        <f t="shared" ref="AX153:AX158" si="676">J153+AB153</f>
        <v>294070</v>
      </c>
      <c r="AY153" s="9">
        <f t="shared" ref="AY153:AY158" si="677">K153+AD153</f>
        <v>11336838</v>
      </c>
      <c r="AZ153" s="9">
        <f t="shared" ref="AZ153:AZ158" si="678">L153+AE153</f>
        <v>664938</v>
      </c>
      <c r="BA153" s="9">
        <f t="shared" ref="BA153:BA158" si="679">M153+AI153</f>
        <v>364000</v>
      </c>
      <c r="BB153" s="47">
        <f t="shared" ref="BB153:BB158" si="680">BC153+BD153</f>
        <v>58.379999999999995</v>
      </c>
      <c r="BC153" s="47">
        <f t="shared" ref="BC153:BC158" si="681">O153+AS153</f>
        <v>44.26</v>
      </c>
      <c r="BD153" s="47">
        <f t="shared" ref="BD153:BD158" si="682">P153+AT153</f>
        <v>14.12</v>
      </c>
    </row>
    <row r="154" spans="1:56" x14ac:dyDescent="0.25">
      <c r="A154" s="5">
        <v>1450</v>
      </c>
      <c r="B154" s="2">
        <v>600023460</v>
      </c>
      <c r="C154" s="7">
        <v>46746862</v>
      </c>
      <c r="D154" s="8" t="s">
        <v>52</v>
      </c>
      <c r="E154" s="2">
        <v>3124</v>
      </c>
      <c r="F154" s="2" t="s">
        <v>78</v>
      </c>
      <c r="G154" s="2" t="s">
        <v>19</v>
      </c>
      <c r="H154" s="9">
        <v>1259901</v>
      </c>
      <c r="I154" s="9">
        <v>927762</v>
      </c>
      <c r="J154" s="9">
        <v>0</v>
      </c>
      <c r="K154" s="9">
        <v>313584</v>
      </c>
      <c r="L154" s="9">
        <v>18555</v>
      </c>
      <c r="M154" s="9">
        <v>0</v>
      </c>
      <c r="N154" s="63">
        <v>2.61</v>
      </c>
      <c r="O154" s="47">
        <v>2.61</v>
      </c>
      <c r="P154" s="47">
        <v>0</v>
      </c>
      <c r="Q154" s="9"/>
      <c r="R154" s="9"/>
      <c r="S154" s="9"/>
      <c r="T154" s="9"/>
      <c r="U154" s="9"/>
      <c r="V154" s="9"/>
      <c r="W154" s="9"/>
      <c r="X154" s="9">
        <f t="shared" si="665"/>
        <v>0</v>
      </c>
      <c r="Y154" s="9"/>
      <c r="Z154" s="9"/>
      <c r="AA154" s="9"/>
      <c r="AB154" s="9">
        <f t="shared" si="666"/>
        <v>0</v>
      </c>
      <c r="AC154" s="9">
        <f t="shared" si="667"/>
        <v>0</v>
      </c>
      <c r="AD154" s="9">
        <f t="shared" si="668"/>
        <v>0</v>
      </c>
      <c r="AE154" s="9">
        <f t="shared" si="669"/>
        <v>0</v>
      </c>
      <c r="AF154" s="9"/>
      <c r="AG154" s="9"/>
      <c r="AH154" s="9"/>
      <c r="AI154" s="9">
        <f t="shared" si="670"/>
        <v>0</v>
      </c>
      <c r="AJ154" s="47"/>
      <c r="AK154" s="47"/>
      <c r="AL154" s="47"/>
      <c r="AM154" s="47"/>
      <c r="AN154" s="47"/>
      <c r="AO154" s="47"/>
      <c r="AP154" s="47"/>
      <c r="AQ154" s="47"/>
      <c r="AR154" s="47"/>
      <c r="AS154" s="47">
        <f t="shared" si="671"/>
        <v>0</v>
      </c>
      <c r="AT154" s="47">
        <f t="shared" si="672"/>
        <v>0</v>
      </c>
      <c r="AU154" s="47">
        <f t="shared" si="673"/>
        <v>0</v>
      </c>
      <c r="AV154" s="9">
        <f t="shared" si="674"/>
        <v>1259901</v>
      </c>
      <c r="AW154" s="9">
        <f t="shared" si="675"/>
        <v>927762</v>
      </c>
      <c r="AX154" s="9">
        <f t="shared" si="676"/>
        <v>0</v>
      </c>
      <c r="AY154" s="9">
        <f t="shared" si="677"/>
        <v>313584</v>
      </c>
      <c r="AZ154" s="9">
        <f t="shared" si="678"/>
        <v>18555</v>
      </c>
      <c r="BA154" s="9">
        <f t="shared" si="679"/>
        <v>0</v>
      </c>
      <c r="BB154" s="47">
        <f t="shared" si="680"/>
        <v>2.61</v>
      </c>
      <c r="BC154" s="47">
        <f t="shared" si="681"/>
        <v>2.61</v>
      </c>
      <c r="BD154" s="47">
        <f t="shared" si="682"/>
        <v>0</v>
      </c>
    </row>
    <row r="155" spans="1:56" x14ac:dyDescent="0.25">
      <c r="A155" s="5">
        <v>1450</v>
      </c>
      <c r="B155" s="2">
        <v>600023460</v>
      </c>
      <c r="C155" s="7">
        <v>46746862</v>
      </c>
      <c r="D155" s="8" t="s">
        <v>52</v>
      </c>
      <c r="E155" s="20">
        <v>3124</v>
      </c>
      <c r="F155" s="20" t="s">
        <v>112</v>
      </c>
      <c r="G155" s="20" t="s">
        <v>98</v>
      </c>
      <c r="H155" s="9">
        <v>2571905</v>
      </c>
      <c r="I155" s="50">
        <v>1893892</v>
      </c>
      <c r="J155" s="50">
        <v>0</v>
      </c>
      <c r="K155" s="50">
        <v>640135</v>
      </c>
      <c r="L155" s="50">
        <v>37878</v>
      </c>
      <c r="M155" s="50">
        <v>0</v>
      </c>
      <c r="N155" s="63">
        <v>5.67</v>
      </c>
      <c r="O155" s="47">
        <v>5.67</v>
      </c>
      <c r="P155" s="47">
        <v>0</v>
      </c>
      <c r="Q155" s="9"/>
      <c r="R155" s="50"/>
      <c r="S155" s="50"/>
      <c r="T155" s="50"/>
      <c r="U155" s="50"/>
      <c r="V155" s="50"/>
      <c r="W155" s="50"/>
      <c r="X155" s="9">
        <f t="shared" si="665"/>
        <v>0</v>
      </c>
      <c r="Y155" s="9"/>
      <c r="Z155" s="9"/>
      <c r="AA155" s="9"/>
      <c r="AB155" s="9">
        <f t="shared" si="666"/>
        <v>0</v>
      </c>
      <c r="AC155" s="9">
        <f t="shared" si="667"/>
        <v>0</v>
      </c>
      <c r="AD155" s="9">
        <f t="shared" si="668"/>
        <v>0</v>
      </c>
      <c r="AE155" s="9">
        <f t="shared" si="669"/>
        <v>0</v>
      </c>
      <c r="AF155" s="50"/>
      <c r="AG155" s="50"/>
      <c r="AH155" s="50"/>
      <c r="AI155" s="9">
        <f t="shared" si="670"/>
        <v>0</v>
      </c>
      <c r="AJ155" s="47"/>
      <c r="AK155" s="47"/>
      <c r="AL155" s="47"/>
      <c r="AM155" s="47"/>
      <c r="AN155" s="47"/>
      <c r="AO155" s="47"/>
      <c r="AP155" s="47"/>
      <c r="AQ155" s="47"/>
      <c r="AR155" s="47"/>
      <c r="AS155" s="47">
        <f t="shared" si="671"/>
        <v>0</v>
      </c>
      <c r="AT155" s="47">
        <f t="shared" si="672"/>
        <v>0</v>
      </c>
      <c r="AU155" s="47">
        <f t="shared" si="673"/>
        <v>0</v>
      </c>
      <c r="AV155" s="9">
        <f t="shared" si="674"/>
        <v>2571905</v>
      </c>
      <c r="AW155" s="9">
        <f t="shared" si="675"/>
        <v>1893892</v>
      </c>
      <c r="AX155" s="9">
        <f t="shared" si="676"/>
        <v>0</v>
      </c>
      <c r="AY155" s="9">
        <f t="shared" si="677"/>
        <v>640135</v>
      </c>
      <c r="AZ155" s="9">
        <f t="shared" si="678"/>
        <v>37878</v>
      </c>
      <c r="BA155" s="9">
        <f t="shared" si="679"/>
        <v>0</v>
      </c>
      <c r="BB155" s="47">
        <f t="shared" si="680"/>
        <v>5.67</v>
      </c>
      <c r="BC155" s="47">
        <f t="shared" si="681"/>
        <v>5.67</v>
      </c>
      <c r="BD155" s="47">
        <f t="shared" si="682"/>
        <v>0</v>
      </c>
    </row>
    <row r="156" spans="1:56" x14ac:dyDescent="0.25">
      <c r="A156" s="5">
        <v>1450</v>
      </c>
      <c r="B156" s="2">
        <v>600023460</v>
      </c>
      <c r="C156" s="7">
        <v>46746862</v>
      </c>
      <c r="D156" s="8" t="s">
        <v>52</v>
      </c>
      <c r="E156" s="2">
        <v>3141</v>
      </c>
      <c r="F156" s="2" t="s">
        <v>20</v>
      </c>
      <c r="G156" s="7" t="s">
        <v>98</v>
      </c>
      <c r="H156" s="9">
        <v>2455711</v>
      </c>
      <c r="I156" s="9">
        <v>1797631</v>
      </c>
      <c r="J156" s="9">
        <v>0</v>
      </c>
      <c r="K156" s="9">
        <v>607599</v>
      </c>
      <c r="L156" s="9">
        <v>35953</v>
      </c>
      <c r="M156" s="9">
        <v>14528</v>
      </c>
      <c r="N156" s="63">
        <v>5.66</v>
      </c>
      <c r="O156" s="47">
        <v>0</v>
      </c>
      <c r="P156" s="47">
        <v>5.66</v>
      </c>
      <c r="Q156" s="9"/>
      <c r="R156" s="50"/>
      <c r="S156" s="50"/>
      <c r="T156" s="50"/>
      <c r="U156" s="50"/>
      <c r="V156" s="50"/>
      <c r="W156" s="50"/>
      <c r="X156" s="9">
        <f t="shared" si="665"/>
        <v>0</v>
      </c>
      <c r="Y156" s="9"/>
      <c r="Z156" s="9"/>
      <c r="AA156" s="9"/>
      <c r="AB156" s="9">
        <f t="shared" si="666"/>
        <v>0</v>
      </c>
      <c r="AC156" s="9">
        <f t="shared" si="667"/>
        <v>0</v>
      </c>
      <c r="AD156" s="9">
        <f t="shared" si="668"/>
        <v>0</v>
      </c>
      <c r="AE156" s="9">
        <f t="shared" si="669"/>
        <v>0</v>
      </c>
      <c r="AF156" s="50"/>
      <c r="AG156" s="50"/>
      <c r="AH156" s="50"/>
      <c r="AI156" s="9">
        <f t="shared" si="670"/>
        <v>0</v>
      </c>
      <c r="AJ156" s="47"/>
      <c r="AK156" s="47"/>
      <c r="AL156" s="47"/>
      <c r="AM156" s="47"/>
      <c r="AN156" s="47"/>
      <c r="AO156" s="47"/>
      <c r="AP156" s="47"/>
      <c r="AQ156" s="47"/>
      <c r="AR156" s="47"/>
      <c r="AS156" s="47">
        <f t="shared" si="671"/>
        <v>0</v>
      </c>
      <c r="AT156" s="47">
        <f t="shared" si="672"/>
        <v>0</v>
      </c>
      <c r="AU156" s="47">
        <f t="shared" si="673"/>
        <v>0</v>
      </c>
      <c r="AV156" s="9">
        <f t="shared" si="674"/>
        <v>2455711</v>
      </c>
      <c r="AW156" s="9">
        <f t="shared" si="675"/>
        <v>1797631</v>
      </c>
      <c r="AX156" s="9">
        <f t="shared" si="676"/>
        <v>0</v>
      </c>
      <c r="AY156" s="9">
        <f t="shared" si="677"/>
        <v>607599</v>
      </c>
      <c r="AZ156" s="9">
        <f t="shared" si="678"/>
        <v>35953</v>
      </c>
      <c r="BA156" s="9">
        <f t="shared" si="679"/>
        <v>14528</v>
      </c>
      <c r="BB156" s="47">
        <f t="shared" si="680"/>
        <v>5.66</v>
      </c>
      <c r="BC156" s="47">
        <f t="shared" si="681"/>
        <v>0</v>
      </c>
      <c r="BD156" s="47">
        <f t="shared" si="682"/>
        <v>5.66</v>
      </c>
    </row>
    <row r="157" spans="1:56" x14ac:dyDescent="0.25">
      <c r="A157" s="5">
        <v>1450</v>
      </c>
      <c r="B157" s="2">
        <v>600023460</v>
      </c>
      <c r="C157" s="7">
        <v>46746862</v>
      </c>
      <c r="D157" s="8" t="s">
        <v>52</v>
      </c>
      <c r="E157" s="2">
        <v>3145</v>
      </c>
      <c r="F157" s="2" t="s">
        <v>53</v>
      </c>
      <c r="G157" s="7" t="s">
        <v>98</v>
      </c>
      <c r="H157" s="9">
        <v>4815303</v>
      </c>
      <c r="I157" s="9">
        <v>3514661</v>
      </c>
      <c r="J157" s="9">
        <v>0</v>
      </c>
      <c r="K157" s="9">
        <v>1187955</v>
      </c>
      <c r="L157" s="9">
        <v>70293</v>
      </c>
      <c r="M157" s="9">
        <v>42394</v>
      </c>
      <c r="N157" s="63">
        <v>8.49</v>
      </c>
      <c r="O157" s="47">
        <v>5.07</v>
      </c>
      <c r="P157" s="47">
        <v>3.42</v>
      </c>
      <c r="Q157" s="9"/>
      <c r="R157" s="50"/>
      <c r="S157" s="50"/>
      <c r="T157" s="50"/>
      <c r="U157" s="50"/>
      <c r="V157" s="50"/>
      <c r="W157" s="50"/>
      <c r="X157" s="9">
        <f t="shared" si="665"/>
        <v>0</v>
      </c>
      <c r="Y157" s="9"/>
      <c r="Z157" s="9"/>
      <c r="AA157" s="9"/>
      <c r="AB157" s="9">
        <f t="shared" si="666"/>
        <v>0</v>
      </c>
      <c r="AC157" s="9">
        <f t="shared" si="667"/>
        <v>0</v>
      </c>
      <c r="AD157" s="9">
        <f t="shared" si="668"/>
        <v>0</v>
      </c>
      <c r="AE157" s="9">
        <f t="shared" si="669"/>
        <v>0</v>
      </c>
      <c r="AF157" s="50"/>
      <c r="AG157" s="50"/>
      <c r="AH157" s="50"/>
      <c r="AI157" s="9">
        <f t="shared" si="670"/>
        <v>0</v>
      </c>
      <c r="AJ157" s="47"/>
      <c r="AK157" s="47"/>
      <c r="AL157" s="47"/>
      <c r="AM157" s="47"/>
      <c r="AN157" s="47"/>
      <c r="AO157" s="47"/>
      <c r="AP157" s="47"/>
      <c r="AQ157" s="47"/>
      <c r="AR157" s="47"/>
      <c r="AS157" s="47">
        <f t="shared" si="671"/>
        <v>0</v>
      </c>
      <c r="AT157" s="47">
        <f t="shared" si="672"/>
        <v>0</v>
      </c>
      <c r="AU157" s="47">
        <f t="shared" si="673"/>
        <v>0</v>
      </c>
      <c r="AV157" s="9">
        <f t="shared" si="674"/>
        <v>4815303</v>
      </c>
      <c r="AW157" s="9">
        <f t="shared" si="675"/>
        <v>3514661</v>
      </c>
      <c r="AX157" s="9">
        <f t="shared" si="676"/>
        <v>0</v>
      </c>
      <c r="AY157" s="9">
        <f t="shared" si="677"/>
        <v>1187955</v>
      </c>
      <c r="AZ157" s="9">
        <f t="shared" si="678"/>
        <v>70293</v>
      </c>
      <c r="BA157" s="9">
        <f t="shared" si="679"/>
        <v>42394</v>
      </c>
      <c r="BB157" s="47">
        <f t="shared" si="680"/>
        <v>8.49</v>
      </c>
      <c r="BC157" s="47">
        <f t="shared" si="681"/>
        <v>5.07</v>
      </c>
      <c r="BD157" s="47">
        <f t="shared" si="682"/>
        <v>3.42</v>
      </c>
    </row>
    <row r="158" spans="1:56" x14ac:dyDescent="0.25">
      <c r="A158" s="5">
        <v>1450</v>
      </c>
      <c r="B158" s="2">
        <v>600023460</v>
      </c>
      <c r="C158" s="7">
        <v>46746862</v>
      </c>
      <c r="D158" s="8" t="s">
        <v>52</v>
      </c>
      <c r="E158" s="2">
        <v>3147</v>
      </c>
      <c r="F158" s="2" t="s">
        <v>27</v>
      </c>
      <c r="G158" s="7" t="s">
        <v>98</v>
      </c>
      <c r="H158" s="9">
        <v>3808884</v>
      </c>
      <c r="I158" s="9">
        <v>2736158</v>
      </c>
      <c r="J158" s="9">
        <v>52000</v>
      </c>
      <c r="K158" s="9">
        <v>942397</v>
      </c>
      <c r="L158" s="9">
        <v>54723</v>
      </c>
      <c r="M158" s="9">
        <v>23606</v>
      </c>
      <c r="N158" s="63">
        <v>6.1400000000000006</v>
      </c>
      <c r="O158" s="47">
        <v>4.37</v>
      </c>
      <c r="P158" s="47">
        <v>1.77</v>
      </c>
      <c r="Q158" s="9"/>
      <c r="R158" s="50"/>
      <c r="S158" s="50"/>
      <c r="T158" s="50"/>
      <c r="U158" s="50"/>
      <c r="V158" s="50"/>
      <c r="W158" s="50"/>
      <c r="X158" s="9">
        <f t="shared" si="665"/>
        <v>0</v>
      </c>
      <c r="Y158" s="9"/>
      <c r="Z158" s="9"/>
      <c r="AA158" s="9"/>
      <c r="AB158" s="9">
        <f t="shared" si="666"/>
        <v>0</v>
      </c>
      <c r="AC158" s="9">
        <f t="shared" si="667"/>
        <v>0</v>
      </c>
      <c r="AD158" s="9">
        <f t="shared" si="668"/>
        <v>0</v>
      </c>
      <c r="AE158" s="9">
        <f t="shared" si="669"/>
        <v>0</v>
      </c>
      <c r="AF158" s="50"/>
      <c r="AG158" s="50"/>
      <c r="AH158" s="50"/>
      <c r="AI158" s="9">
        <f t="shared" si="670"/>
        <v>0</v>
      </c>
      <c r="AJ158" s="47"/>
      <c r="AK158" s="47"/>
      <c r="AL158" s="47"/>
      <c r="AM158" s="47"/>
      <c r="AN158" s="47"/>
      <c r="AO158" s="47"/>
      <c r="AP158" s="47"/>
      <c r="AQ158" s="47"/>
      <c r="AR158" s="47"/>
      <c r="AS158" s="47">
        <f t="shared" si="671"/>
        <v>0</v>
      </c>
      <c r="AT158" s="47">
        <f t="shared" si="672"/>
        <v>0</v>
      </c>
      <c r="AU158" s="47">
        <f t="shared" si="673"/>
        <v>0</v>
      </c>
      <c r="AV158" s="9">
        <f t="shared" si="674"/>
        <v>3808884</v>
      </c>
      <c r="AW158" s="9">
        <f t="shared" si="675"/>
        <v>2736158</v>
      </c>
      <c r="AX158" s="9">
        <f t="shared" si="676"/>
        <v>52000</v>
      </c>
      <c r="AY158" s="9">
        <f t="shared" si="677"/>
        <v>942397</v>
      </c>
      <c r="AZ158" s="9">
        <f t="shared" si="678"/>
        <v>54723</v>
      </c>
      <c r="BA158" s="9">
        <f t="shared" si="679"/>
        <v>23606</v>
      </c>
      <c r="BB158" s="47">
        <f t="shared" si="680"/>
        <v>6.1400000000000006</v>
      </c>
      <c r="BC158" s="47">
        <f t="shared" si="681"/>
        <v>4.37</v>
      </c>
      <c r="BD158" s="47">
        <f t="shared" si="682"/>
        <v>1.77</v>
      </c>
    </row>
    <row r="159" spans="1:56" x14ac:dyDescent="0.25">
      <c r="A159" s="30"/>
      <c r="B159" s="31"/>
      <c r="C159" s="32"/>
      <c r="D159" s="33" t="s">
        <v>185</v>
      </c>
      <c r="E159" s="31"/>
      <c r="F159" s="31"/>
      <c r="G159" s="32"/>
      <c r="H159" s="34">
        <v>60818422</v>
      </c>
      <c r="I159" s="34">
        <v>44116976</v>
      </c>
      <c r="J159" s="34">
        <v>346070</v>
      </c>
      <c r="K159" s="34">
        <v>15028508</v>
      </c>
      <c r="L159" s="34">
        <v>882340</v>
      </c>
      <c r="M159" s="34">
        <v>444528</v>
      </c>
      <c r="N159" s="64">
        <v>86.949999999999989</v>
      </c>
      <c r="O159" s="64">
        <v>61.98</v>
      </c>
      <c r="P159" s="64">
        <v>24.970000000000002</v>
      </c>
      <c r="Q159" s="51">
        <f t="shared" ref="Q159:BD159" si="683">SUM(Q153:Q158)</f>
        <v>0</v>
      </c>
      <c r="R159" s="51">
        <f t="shared" si="683"/>
        <v>0</v>
      </c>
      <c r="S159" s="51">
        <f t="shared" si="683"/>
        <v>0</v>
      </c>
      <c r="T159" s="51">
        <f t="shared" si="683"/>
        <v>0</v>
      </c>
      <c r="U159" s="51">
        <f t="shared" si="683"/>
        <v>0</v>
      </c>
      <c r="V159" s="51">
        <f t="shared" si="683"/>
        <v>0</v>
      </c>
      <c r="W159" s="51">
        <f t="shared" si="683"/>
        <v>0</v>
      </c>
      <c r="X159" s="51">
        <f t="shared" si="683"/>
        <v>0</v>
      </c>
      <c r="Y159" s="51">
        <f t="shared" si="683"/>
        <v>0</v>
      </c>
      <c r="Z159" s="51">
        <f t="shared" si="683"/>
        <v>0</v>
      </c>
      <c r="AA159" s="51">
        <f t="shared" si="683"/>
        <v>0</v>
      </c>
      <c r="AB159" s="51">
        <f t="shared" si="683"/>
        <v>0</v>
      </c>
      <c r="AC159" s="51">
        <f t="shared" si="683"/>
        <v>0</v>
      </c>
      <c r="AD159" s="51">
        <f t="shared" si="683"/>
        <v>0</v>
      </c>
      <c r="AE159" s="51">
        <f t="shared" si="683"/>
        <v>0</v>
      </c>
      <c r="AF159" s="51">
        <f t="shared" si="683"/>
        <v>0</v>
      </c>
      <c r="AG159" s="51">
        <f t="shared" si="683"/>
        <v>0</v>
      </c>
      <c r="AH159" s="51">
        <f t="shared" si="683"/>
        <v>0</v>
      </c>
      <c r="AI159" s="51">
        <f t="shared" si="683"/>
        <v>0</v>
      </c>
      <c r="AJ159" s="58">
        <f t="shared" si="683"/>
        <v>0</v>
      </c>
      <c r="AK159" s="58">
        <f t="shared" si="683"/>
        <v>0</v>
      </c>
      <c r="AL159" s="58">
        <f t="shared" si="683"/>
        <v>0</v>
      </c>
      <c r="AM159" s="58">
        <f t="shared" si="683"/>
        <v>0</v>
      </c>
      <c r="AN159" s="58">
        <f t="shared" si="683"/>
        <v>0</v>
      </c>
      <c r="AO159" s="58">
        <f t="shared" si="683"/>
        <v>0</v>
      </c>
      <c r="AP159" s="58">
        <f t="shared" si="683"/>
        <v>0</v>
      </c>
      <c r="AQ159" s="58">
        <f t="shared" si="683"/>
        <v>0</v>
      </c>
      <c r="AR159" s="58">
        <f t="shared" si="683"/>
        <v>0</v>
      </c>
      <c r="AS159" s="58">
        <f t="shared" si="683"/>
        <v>0</v>
      </c>
      <c r="AT159" s="58">
        <f t="shared" si="683"/>
        <v>0</v>
      </c>
      <c r="AU159" s="58">
        <f t="shared" si="683"/>
        <v>0</v>
      </c>
      <c r="AV159" s="51">
        <f t="shared" si="683"/>
        <v>60818422</v>
      </c>
      <c r="AW159" s="51">
        <f t="shared" si="683"/>
        <v>44116976</v>
      </c>
      <c r="AX159" s="51">
        <f t="shared" si="683"/>
        <v>346070</v>
      </c>
      <c r="AY159" s="51">
        <f t="shared" si="683"/>
        <v>15028508</v>
      </c>
      <c r="AZ159" s="51">
        <f t="shared" si="683"/>
        <v>882340</v>
      </c>
      <c r="BA159" s="51">
        <f t="shared" si="683"/>
        <v>444528</v>
      </c>
      <c r="BB159" s="58">
        <f t="shared" si="683"/>
        <v>86.949999999999989</v>
      </c>
      <c r="BC159" s="58">
        <f t="shared" si="683"/>
        <v>61.98</v>
      </c>
      <c r="BD159" s="58">
        <f t="shared" si="683"/>
        <v>24.970000000000002</v>
      </c>
    </row>
    <row r="160" spans="1:56" x14ac:dyDescent="0.25">
      <c r="A160" s="26">
        <v>1452</v>
      </c>
      <c r="B160" s="6">
        <v>691000093</v>
      </c>
      <c r="C160" s="27">
        <v>75129507</v>
      </c>
      <c r="D160" s="28" t="s">
        <v>54</v>
      </c>
      <c r="E160" s="6">
        <v>3122</v>
      </c>
      <c r="F160" s="6" t="s">
        <v>18</v>
      </c>
      <c r="G160" s="6" t="s">
        <v>19</v>
      </c>
      <c r="H160" s="29">
        <v>51328293</v>
      </c>
      <c r="I160" s="29">
        <v>37325057</v>
      </c>
      <c r="J160" s="29">
        <v>9750</v>
      </c>
      <c r="K160" s="29">
        <v>12619165</v>
      </c>
      <c r="L160" s="29">
        <v>746501</v>
      </c>
      <c r="M160" s="29">
        <v>627820</v>
      </c>
      <c r="N160" s="63">
        <v>65.33</v>
      </c>
      <c r="O160" s="47">
        <v>47.79</v>
      </c>
      <c r="P160" s="47">
        <v>17.54</v>
      </c>
      <c r="Q160" s="9"/>
      <c r="R160" s="29"/>
      <c r="S160" s="29"/>
      <c r="T160" s="29"/>
      <c r="U160" s="29"/>
      <c r="V160" s="29"/>
      <c r="W160" s="29"/>
      <c r="X160" s="9">
        <f t="shared" ref="X160:X164" si="684">SUBTOTAL(9,Q160:W160)</f>
        <v>0</v>
      </c>
      <c r="Y160" s="9"/>
      <c r="Z160" s="9"/>
      <c r="AA160" s="9"/>
      <c r="AB160" s="9">
        <f t="shared" ref="AB160:AB164" si="685">SUBTOTAL(9,Y160:AA160)</f>
        <v>0</v>
      </c>
      <c r="AC160" s="9">
        <f t="shared" ref="AC160:AC164" si="686">X160+AB160</f>
        <v>0</v>
      </c>
      <c r="AD160" s="9">
        <f t="shared" ref="AD160:AD164" si="687">ROUND((X160+Y160+Z160)*33.8%,0)</f>
        <v>0</v>
      </c>
      <c r="AE160" s="9">
        <f t="shared" ref="AE160:AE164" si="688">ROUND(X160*2%,0)</f>
        <v>0</v>
      </c>
      <c r="AF160" s="29"/>
      <c r="AG160" s="29"/>
      <c r="AH160" s="29"/>
      <c r="AI160" s="9">
        <f t="shared" ref="AI160:AI164" si="689">AF160+AG160+AH160</f>
        <v>0</v>
      </c>
      <c r="AJ160" s="47"/>
      <c r="AK160" s="47"/>
      <c r="AL160" s="47"/>
      <c r="AM160" s="47"/>
      <c r="AN160" s="47"/>
      <c r="AO160" s="47"/>
      <c r="AP160" s="47"/>
      <c r="AQ160" s="47"/>
      <c r="AR160" s="47"/>
      <c r="AS160" s="47">
        <f t="shared" ref="AS160:AS164" si="690">AJ160+AL160+AM160+AP160+AR160+AN160</f>
        <v>0</v>
      </c>
      <c r="AT160" s="47">
        <f t="shared" ref="AT160:AT164" si="691">AK160+AQ160+AO160</f>
        <v>0</v>
      </c>
      <c r="AU160" s="47">
        <f t="shared" ref="AU160:AU164" si="692">AS160+AT160</f>
        <v>0</v>
      </c>
      <c r="AV160" s="9">
        <f t="shared" ref="AV160:AV164" si="693">AW160+AX160+AY160+AZ160+BA160</f>
        <v>51328293</v>
      </c>
      <c r="AW160" s="9">
        <f t="shared" ref="AW160:AW164" si="694">I160+X160</f>
        <v>37325057</v>
      </c>
      <c r="AX160" s="9">
        <f t="shared" ref="AX160:AX164" si="695">J160+AB160</f>
        <v>9750</v>
      </c>
      <c r="AY160" s="9">
        <f t="shared" ref="AY160:AY164" si="696">K160+AD160</f>
        <v>12619165</v>
      </c>
      <c r="AZ160" s="9">
        <f t="shared" ref="AZ160:AZ164" si="697">L160+AE160</f>
        <v>746501</v>
      </c>
      <c r="BA160" s="9">
        <f t="shared" ref="BA160:BA164" si="698">M160+AI160</f>
        <v>627820</v>
      </c>
      <c r="BB160" s="47">
        <f t="shared" ref="BB160:BB164" si="699">BC160+BD160</f>
        <v>65.33</v>
      </c>
      <c r="BC160" s="47">
        <f t="shared" ref="BC160:BC164" si="700">O160+AS160</f>
        <v>47.79</v>
      </c>
      <c r="BD160" s="47">
        <f t="shared" ref="BD160:BD164" si="701">P160+AT160</f>
        <v>17.54</v>
      </c>
    </row>
    <row r="161" spans="1:56" x14ac:dyDescent="0.25">
      <c r="A161" s="5">
        <v>1452</v>
      </c>
      <c r="B161" s="2">
        <v>691000093</v>
      </c>
      <c r="C161" s="7">
        <v>75129507</v>
      </c>
      <c r="D161" s="8" t="s">
        <v>54</v>
      </c>
      <c r="E161" s="20">
        <v>3122</v>
      </c>
      <c r="F161" s="20" t="s">
        <v>112</v>
      </c>
      <c r="G161" s="20" t="s">
        <v>98</v>
      </c>
      <c r="H161" s="9">
        <v>0</v>
      </c>
      <c r="I161" s="50">
        <v>0</v>
      </c>
      <c r="J161" s="50">
        <v>0</v>
      </c>
      <c r="K161" s="50">
        <v>0</v>
      </c>
      <c r="L161" s="50">
        <v>0</v>
      </c>
      <c r="M161" s="50">
        <v>0</v>
      </c>
      <c r="N161" s="63">
        <v>0</v>
      </c>
      <c r="O161" s="47">
        <v>0</v>
      </c>
      <c r="P161" s="47">
        <v>0</v>
      </c>
      <c r="Q161" s="9"/>
      <c r="R161" s="50"/>
      <c r="S161" s="50"/>
      <c r="T161" s="50"/>
      <c r="U161" s="50"/>
      <c r="V161" s="50"/>
      <c r="W161" s="50"/>
      <c r="X161" s="9">
        <f t="shared" si="684"/>
        <v>0</v>
      </c>
      <c r="Y161" s="9"/>
      <c r="Z161" s="9"/>
      <c r="AA161" s="9"/>
      <c r="AB161" s="9">
        <f t="shared" si="685"/>
        <v>0</v>
      </c>
      <c r="AC161" s="9">
        <f t="shared" si="686"/>
        <v>0</v>
      </c>
      <c r="AD161" s="9">
        <f t="shared" si="687"/>
        <v>0</v>
      </c>
      <c r="AE161" s="9">
        <f t="shared" si="688"/>
        <v>0</v>
      </c>
      <c r="AF161" s="50"/>
      <c r="AG161" s="50"/>
      <c r="AH161" s="50"/>
      <c r="AI161" s="9">
        <f t="shared" si="689"/>
        <v>0</v>
      </c>
      <c r="AJ161" s="47"/>
      <c r="AK161" s="47"/>
      <c r="AL161" s="47"/>
      <c r="AM161" s="47"/>
      <c r="AN161" s="47"/>
      <c r="AO161" s="47"/>
      <c r="AP161" s="47"/>
      <c r="AQ161" s="47"/>
      <c r="AR161" s="47"/>
      <c r="AS161" s="47">
        <f t="shared" si="690"/>
        <v>0</v>
      </c>
      <c r="AT161" s="47">
        <f t="shared" si="691"/>
        <v>0</v>
      </c>
      <c r="AU161" s="47">
        <f t="shared" si="692"/>
        <v>0</v>
      </c>
      <c r="AV161" s="9">
        <f t="shared" si="693"/>
        <v>0</v>
      </c>
      <c r="AW161" s="9">
        <f t="shared" si="694"/>
        <v>0</v>
      </c>
      <c r="AX161" s="9">
        <f t="shared" si="695"/>
        <v>0</v>
      </c>
      <c r="AY161" s="9">
        <f t="shared" si="696"/>
        <v>0</v>
      </c>
      <c r="AZ161" s="9">
        <f t="shared" si="697"/>
        <v>0</v>
      </c>
      <c r="BA161" s="9">
        <f t="shared" si="698"/>
        <v>0</v>
      </c>
      <c r="BB161" s="47">
        <f t="shared" si="699"/>
        <v>0</v>
      </c>
      <c r="BC161" s="47">
        <f t="shared" si="700"/>
        <v>0</v>
      </c>
      <c r="BD161" s="47">
        <f t="shared" si="701"/>
        <v>0</v>
      </c>
    </row>
    <row r="162" spans="1:56" x14ac:dyDescent="0.25">
      <c r="A162" s="5">
        <v>1452</v>
      </c>
      <c r="B162" s="2">
        <v>691000093</v>
      </c>
      <c r="C162" s="7">
        <v>75129507</v>
      </c>
      <c r="D162" s="8" t="s">
        <v>54</v>
      </c>
      <c r="E162" s="2">
        <v>3141</v>
      </c>
      <c r="F162" s="2" t="s">
        <v>20</v>
      </c>
      <c r="G162" s="7" t="s">
        <v>98</v>
      </c>
      <c r="H162" s="9">
        <v>6387813</v>
      </c>
      <c r="I162" s="9">
        <v>4662867</v>
      </c>
      <c r="J162" s="9">
        <v>0</v>
      </c>
      <c r="K162" s="9">
        <v>1576049</v>
      </c>
      <c r="L162" s="9">
        <v>93257</v>
      </c>
      <c r="M162" s="9">
        <v>55640</v>
      </c>
      <c r="N162" s="63">
        <v>14.69</v>
      </c>
      <c r="O162" s="47">
        <v>0</v>
      </c>
      <c r="P162" s="47">
        <v>14.69</v>
      </c>
      <c r="Q162" s="9"/>
      <c r="R162" s="50"/>
      <c r="S162" s="50"/>
      <c r="T162" s="50"/>
      <c r="U162" s="50"/>
      <c r="V162" s="50"/>
      <c r="W162" s="50"/>
      <c r="X162" s="9">
        <f t="shared" si="684"/>
        <v>0</v>
      </c>
      <c r="Y162" s="9"/>
      <c r="Z162" s="9"/>
      <c r="AA162" s="9"/>
      <c r="AB162" s="9">
        <f t="shared" si="685"/>
        <v>0</v>
      </c>
      <c r="AC162" s="9">
        <f t="shared" si="686"/>
        <v>0</v>
      </c>
      <c r="AD162" s="9">
        <f t="shared" si="687"/>
        <v>0</v>
      </c>
      <c r="AE162" s="9">
        <f t="shared" si="688"/>
        <v>0</v>
      </c>
      <c r="AF162" s="50"/>
      <c r="AG162" s="50"/>
      <c r="AH162" s="50"/>
      <c r="AI162" s="9">
        <f t="shared" si="689"/>
        <v>0</v>
      </c>
      <c r="AJ162" s="47"/>
      <c r="AK162" s="47"/>
      <c r="AL162" s="47"/>
      <c r="AM162" s="47"/>
      <c r="AN162" s="47"/>
      <c r="AO162" s="47"/>
      <c r="AP162" s="47"/>
      <c r="AQ162" s="47"/>
      <c r="AR162" s="47"/>
      <c r="AS162" s="47">
        <f t="shared" si="690"/>
        <v>0</v>
      </c>
      <c r="AT162" s="47">
        <f t="shared" si="691"/>
        <v>0</v>
      </c>
      <c r="AU162" s="47">
        <f t="shared" si="692"/>
        <v>0</v>
      </c>
      <c r="AV162" s="9">
        <f t="shared" si="693"/>
        <v>6387813</v>
      </c>
      <c r="AW162" s="9">
        <f t="shared" si="694"/>
        <v>4662867</v>
      </c>
      <c r="AX162" s="9">
        <f t="shared" si="695"/>
        <v>0</v>
      </c>
      <c r="AY162" s="9">
        <f t="shared" si="696"/>
        <v>1576049</v>
      </c>
      <c r="AZ162" s="9">
        <f t="shared" si="697"/>
        <v>93257</v>
      </c>
      <c r="BA162" s="9">
        <f t="shared" si="698"/>
        <v>55640</v>
      </c>
      <c r="BB162" s="47">
        <f t="shared" si="699"/>
        <v>14.69</v>
      </c>
      <c r="BC162" s="47">
        <f t="shared" si="700"/>
        <v>0</v>
      </c>
      <c r="BD162" s="47">
        <f t="shared" si="701"/>
        <v>14.69</v>
      </c>
    </row>
    <row r="163" spans="1:56" x14ac:dyDescent="0.25">
      <c r="A163" s="5">
        <v>1452</v>
      </c>
      <c r="B163" s="2">
        <v>691000093</v>
      </c>
      <c r="C163" s="7">
        <v>75129507</v>
      </c>
      <c r="D163" s="8" t="s">
        <v>54</v>
      </c>
      <c r="E163" s="2">
        <v>3141</v>
      </c>
      <c r="F163" s="2" t="s">
        <v>20</v>
      </c>
      <c r="G163" s="7" t="s">
        <v>98</v>
      </c>
      <c r="H163" s="9">
        <v>659022</v>
      </c>
      <c r="I163" s="9">
        <v>479105</v>
      </c>
      <c r="J163" s="9">
        <v>0</v>
      </c>
      <c r="K163" s="9">
        <v>161937</v>
      </c>
      <c r="L163" s="9">
        <v>9582</v>
      </c>
      <c r="M163" s="9">
        <v>8398</v>
      </c>
      <c r="N163" s="63">
        <v>1.51</v>
      </c>
      <c r="O163" s="47">
        <v>0</v>
      </c>
      <c r="P163" s="47">
        <v>1.51</v>
      </c>
      <c r="Q163" s="9"/>
      <c r="R163" s="50"/>
      <c r="S163" s="50"/>
      <c r="T163" s="50"/>
      <c r="U163" s="50"/>
      <c r="V163" s="50"/>
      <c r="W163" s="50"/>
      <c r="X163" s="9">
        <f t="shared" si="684"/>
        <v>0</v>
      </c>
      <c r="Y163" s="9"/>
      <c r="Z163" s="9"/>
      <c r="AA163" s="9"/>
      <c r="AB163" s="9">
        <f t="shared" si="685"/>
        <v>0</v>
      </c>
      <c r="AC163" s="9">
        <f t="shared" si="686"/>
        <v>0</v>
      </c>
      <c r="AD163" s="9">
        <f t="shared" si="687"/>
        <v>0</v>
      </c>
      <c r="AE163" s="9">
        <f t="shared" si="688"/>
        <v>0</v>
      </c>
      <c r="AF163" s="50"/>
      <c r="AG163" s="50"/>
      <c r="AH163" s="50"/>
      <c r="AI163" s="9">
        <f t="shared" si="689"/>
        <v>0</v>
      </c>
      <c r="AJ163" s="47"/>
      <c r="AK163" s="47"/>
      <c r="AL163" s="47"/>
      <c r="AM163" s="47"/>
      <c r="AN163" s="47"/>
      <c r="AO163" s="47"/>
      <c r="AP163" s="47"/>
      <c r="AQ163" s="47"/>
      <c r="AR163" s="47"/>
      <c r="AS163" s="47">
        <f t="shared" si="690"/>
        <v>0</v>
      </c>
      <c r="AT163" s="47">
        <f t="shared" si="691"/>
        <v>0</v>
      </c>
      <c r="AU163" s="47">
        <f t="shared" si="692"/>
        <v>0</v>
      </c>
      <c r="AV163" s="9">
        <f t="shared" si="693"/>
        <v>659022</v>
      </c>
      <c r="AW163" s="9">
        <f t="shared" si="694"/>
        <v>479105</v>
      </c>
      <c r="AX163" s="9">
        <f t="shared" si="695"/>
        <v>0</v>
      </c>
      <c r="AY163" s="9">
        <f t="shared" si="696"/>
        <v>161937</v>
      </c>
      <c r="AZ163" s="9">
        <f t="shared" si="697"/>
        <v>9582</v>
      </c>
      <c r="BA163" s="9">
        <f t="shared" si="698"/>
        <v>8398</v>
      </c>
      <c r="BB163" s="47">
        <f t="shared" si="699"/>
        <v>1.51</v>
      </c>
      <c r="BC163" s="47">
        <f t="shared" si="700"/>
        <v>0</v>
      </c>
      <c r="BD163" s="47">
        <f t="shared" si="701"/>
        <v>1.51</v>
      </c>
    </row>
    <row r="164" spans="1:56" x14ac:dyDescent="0.25">
      <c r="A164" s="5">
        <v>1452</v>
      </c>
      <c r="B164" s="2">
        <v>691000093</v>
      </c>
      <c r="C164" s="7">
        <v>75129507</v>
      </c>
      <c r="D164" s="8" t="s">
        <v>54</v>
      </c>
      <c r="E164" s="2">
        <v>3147</v>
      </c>
      <c r="F164" s="2" t="s">
        <v>27</v>
      </c>
      <c r="G164" s="7" t="s">
        <v>98</v>
      </c>
      <c r="H164" s="9">
        <v>3584674</v>
      </c>
      <c r="I164" s="9">
        <v>2623698</v>
      </c>
      <c r="J164" s="9">
        <v>0</v>
      </c>
      <c r="K164" s="9">
        <v>886810</v>
      </c>
      <c r="L164" s="9">
        <v>52474</v>
      </c>
      <c r="M164" s="9">
        <v>21692</v>
      </c>
      <c r="N164" s="63">
        <v>5.96</v>
      </c>
      <c r="O164" s="47">
        <v>4.13</v>
      </c>
      <c r="P164" s="47">
        <v>1.83</v>
      </c>
      <c r="Q164" s="9"/>
      <c r="R164" s="50"/>
      <c r="S164" s="50"/>
      <c r="T164" s="50"/>
      <c r="U164" s="50"/>
      <c r="V164" s="50"/>
      <c r="W164" s="50"/>
      <c r="X164" s="9">
        <f t="shared" si="684"/>
        <v>0</v>
      </c>
      <c r="Y164" s="9"/>
      <c r="Z164" s="9"/>
      <c r="AA164" s="9"/>
      <c r="AB164" s="9">
        <f t="shared" si="685"/>
        <v>0</v>
      </c>
      <c r="AC164" s="9">
        <f t="shared" si="686"/>
        <v>0</v>
      </c>
      <c r="AD164" s="9">
        <f t="shared" si="687"/>
        <v>0</v>
      </c>
      <c r="AE164" s="9">
        <f t="shared" si="688"/>
        <v>0</v>
      </c>
      <c r="AF164" s="50"/>
      <c r="AG164" s="50"/>
      <c r="AH164" s="50"/>
      <c r="AI164" s="9">
        <f t="shared" si="689"/>
        <v>0</v>
      </c>
      <c r="AJ164" s="47"/>
      <c r="AK164" s="47"/>
      <c r="AL164" s="47"/>
      <c r="AM164" s="47"/>
      <c r="AN164" s="47"/>
      <c r="AO164" s="47"/>
      <c r="AP164" s="47"/>
      <c r="AQ164" s="47"/>
      <c r="AR164" s="47"/>
      <c r="AS164" s="47">
        <f t="shared" si="690"/>
        <v>0</v>
      </c>
      <c r="AT164" s="47">
        <f t="shared" si="691"/>
        <v>0</v>
      </c>
      <c r="AU164" s="47">
        <f t="shared" si="692"/>
        <v>0</v>
      </c>
      <c r="AV164" s="9">
        <f t="shared" si="693"/>
        <v>3584674</v>
      </c>
      <c r="AW164" s="9">
        <f t="shared" si="694"/>
        <v>2623698</v>
      </c>
      <c r="AX164" s="9">
        <f t="shared" si="695"/>
        <v>0</v>
      </c>
      <c r="AY164" s="9">
        <f t="shared" si="696"/>
        <v>886810</v>
      </c>
      <c r="AZ164" s="9">
        <f t="shared" si="697"/>
        <v>52474</v>
      </c>
      <c r="BA164" s="9">
        <f t="shared" si="698"/>
        <v>21692</v>
      </c>
      <c r="BB164" s="47">
        <f t="shared" si="699"/>
        <v>5.96</v>
      </c>
      <c r="BC164" s="47">
        <f t="shared" si="700"/>
        <v>4.13</v>
      </c>
      <c r="BD164" s="47">
        <f t="shared" si="701"/>
        <v>1.83</v>
      </c>
    </row>
    <row r="165" spans="1:56" x14ac:dyDescent="0.25">
      <c r="A165" s="30"/>
      <c r="B165" s="31"/>
      <c r="C165" s="32"/>
      <c r="D165" s="33" t="s">
        <v>186</v>
      </c>
      <c r="E165" s="31"/>
      <c r="F165" s="31"/>
      <c r="G165" s="32"/>
      <c r="H165" s="34">
        <v>61959802</v>
      </c>
      <c r="I165" s="34">
        <v>45090727</v>
      </c>
      <c r="J165" s="34">
        <v>9750</v>
      </c>
      <c r="K165" s="34">
        <v>15243961</v>
      </c>
      <c r="L165" s="34">
        <v>901814</v>
      </c>
      <c r="M165" s="34">
        <v>713550</v>
      </c>
      <c r="N165" s="64">
        <v>87.49</v>
      </c>
      <c r="O165" s="64">
        <v>51.92</v>
      </c>
      <c r="P165" s="64">
        <v>35.569999999999993</v>
      </c>
      <c r="Q165" s="51">
        <f t="shared" ref="Q165:BD165" si="702">SUM(Q160:Q164)</f>
        <v>0</v>
      </c>
      <c r="R165" s="51">
        <f t="shared" si="702"/>
        <v>0</v>
      </c>
      <c r="S165" s="51">
        <f t="shared" si="702"/>
        <v>0</v>
      </c>
      <c r="T165" s="51">
        <f t="shared" si="702"/>
        <v>0</v>
      </c>
      <c r="U165" s="51">
        <f t="shared" si="702"/>
        <v>0</v>
      </c>
      <c r="V165" s="51">
        <f t="shared" si="702"/>
        <v>0</v>
      </c>
      <c r="W165" s="51">
        <f t="shared" si="702"/>
        <v>0</v>
      </c>
      <c r="X165" s="51">
        <f t="shared" si="702"/>
        <v>0</v>
      </c>
      <c r="Y165" s="51">
        <f t="shared" si="702"/>
        <v>0</v>
      </c>
      <c r="Z165" s="51">
        <f t="shared" si="702"/>
        <v>0</v>
      </c>
      <c r="AA165" s="51">
        <f t="shared" si="702"/>
        <v>0</v>
      </c>
      <c r="AB165" s="51">
        <f t="shared" si="702"/>
        <v>0</v>
      </c>
      <c r="AC165" s="51">
        <f t="shared" si="702"/>
        <v>0</v>
      </c>
      <c r="AD165" s="51">
        <f t="shared" si="702"/>
        <v>0</v>
      </c>
      <c r="AE165" s="51">
        <f t="shared" si="702"/>
        <v>0</v>
      </c>
      <c r="AF165" s="51">
        <f t="shared" si="702"/>
        <v>0</v>
      </c>
      <c r="AG165" s="51">
        <f t="shared" si="702"/>
        <v>0</v>
      </c>
      <c r="AH165" s="51">
        <f t="shared" si="702"/>
        <v>0</v>
      </c>
      <c r="AI165" s="51">
        <f t="shared" si="702"/>
        <v>0</v>
      </c>
      <c r="AJ165" s="58">
        <f t="shared" si="702"/>
        <v>0</v>
      </c>
      <c r="AK165" s="58">
        <f t="shared" si="702"/>
        <v>0</v>
      </c>
      <c r="AL165" s="58">
        <f t="shared" si="702"/>
        <v>0</v>
      </c>
      <c r="AM165" s="58">
        <f t="shared" si="702"/>
        <v>0</v>
      </c>
      <c r="AN165" s="58">
        <f t="shared" si="702"/>
        <v>0</v>
      </c>
      <c r="AO165" s="58">
        <f t="shared" si="702"/>
        <v>0</v>
      </c>
      <c r="AP165" s="58">
        <f t="shared" si="702"/>
        <v>0</v>
      </c>
      <c r="AQ165" s="58">
        <f t="shared" si="702"/>
        <v>0</v>
      </c>
      <c r="AR165" s="58">
        <f t="shared" si="702"/>
        <v>0</v>
      </c>
      <c r="AS165" s="58">
        <f t="shared" si="702"/>
        <v>0</v>
      </c>
      <c r="AT165" s="58">
        <f t="shared" si="702"/>
        <v>0</v>
      </c>
      <c r="AU165" s="58">
        <f t="shared" si="702"/>
        <v>0</v>
      </c>
      <c r="AV165" s="51">
        <f t="shared" si="702"/>
        <v>61959802</v>
      </c>
      <c r="AW165" s="51">
        <f t="shared" si="702"/>
        <v>45090727</v>
      </c>
      <c r="AX165" s="51">
        <f t="shared" si="702"/>
        <v>9750</v>
      </c>
      <c r="AY165" s="51">
        <f t="shared" si="702"/>
        <v>15243961</v>
      </c>
      <c r="AZ165" s="51">
        <f t="shared" si="702"/>
        <v>901814</v>
      </c>
      <c r="BA165" s="51">
        <f t="shared" si="702"/>
        <v>713550</v>
      </c>
      <c r="BB165" s="58">
        <f t="shared" si="702"/>
        <v>87.49</v>
      </c>
      <c r="BC165" s="58">
        <f t="shared" si="702"/>
        <v>51.92</v>
      </c>
      <c r="BD165" s="58">
        <f t="shared" si="702"/>
        <v>35.569999999999993</v>
      </c>
    </row>
    <row r="166" spans="1:56" x14ac:dyDescent="0.25">
      <c r="A166" s="26">
        <v>1455</v>
      </c>
      <c r="B166" s="6">
        <v>600023401</v>
      </c>
      <c r="C166" s="27">
        <v>46748059</v>
      </c>
      <c r="D166" s="28" t="s">
        <v>55</v>
      </c>
      <c r="E166" s="6">
        <v>3112</v>
      </c>
      <c r="F166" s="6" t="s">
        <v>73</v>
      </c>
      <c r="G166" s="6" t="s">
        <v>19</v>
      </c>
      <c r="H166" s="29">
        <v>4983479</v>
      </c>
      <c r="I166" s="29">
        <v>3649395</v>
      </c>
      <c r="J166" s="29">
        <v>0</v>
      </c>
      <c r="K166" s="29">
        <v>1233496</v>
      </c>
      <c r="L166" s="29">
        <v>72988</v>
      </c>
      <c r="M166" s="29">
        <v>27600</v>
      </c>
      <c r="N166" s="63">
        <v>7.63</v>
      </c>
      <c r="O166" s="47">
        <v>6</v>
      </c>
      <c r="P166" s="47">
        <v>1.63</v>
      </c>
      <c r="Q166" s="9"/>
      <c r="R166" s="29"/>
      <c r="S166" s="29"/>
      <c r="T166" s="29"/>
      <c r="U166" s="29"/>
      <c r="V166" s="29"/>
      <c r="W166" s="29"/>
      <c r="X166" s="9">
        <f t="shared" ref="X166:X175" si="703">SUBTOTAL(9,Q166:W166)</f>
        <v>0</v>
      </c>
      <c r="Y166" s="9"/>
      <c r="Z166" s="9"/>
      <c r="AA166" s="9"/>
      <c r="AB166" s="9">
        <f t="shared" ref="AB166:AB175" si="704">SUBTOTAL(9,Y166:AA166)</f>
        <v>0</v>
      </c>
      <c r="AC166" s="9">
        <f t="shared" ref="AC166:AC175" si="705">X166+AB166</f>
        <v>0</v>
      </c>
      <c r="AD166" s="9">
        <f t="shared" ref="AD166:AD175" si="706">ROUND((X166+Y166+Z166)*33.8%,0)</f>
        <v>0</v>
      </c>
      <c r="AE166" s="9">
        <f t="shared" ref="AE166:AE175" si="707">ROUND(X166*2%,0)</f>
        <v>0</v>
      </c>
      <c r="AF166" s="29"/>
      <c r="AG166" s="29"/>
      <c r="AH166" s="29"/>
      <c r="AI166" s="9">
        <f t="shared" ref="AI166:AI175" si="708">AF166+AG166+AH166</f>
        <v>0</v>
      </c>
      <c r="AJ166" s="47"/>
      <c r="AK166" s="47"/>
      <c r="AL166" s="47"/>
      <c r="AM166" s="47"/>
      <c r="AN166" s="47"/>
      <c r="AO166" s="47"/>
      <c r="AP166" s="47"/>
      <c r="AQ166" s="47"/>
      <c r="AR166" s="47"/>
      <c r="AS166" s="47">
        <f t="shared" ref="AS166:AS175" si="709">AJ166+AL166+AM166+AP166+AR166+AN166</f>
        <v>0</v>
      </c>
      <c r="AT166" s="47">
        <f t="shared" ref="AT166:AT175" si="710">AK166+AQ166+AO166</f>
        <v>0</v>
      </c>
      <c r="AU166" s="47">
        <f t="shared" ref="AU166:AU175" si="711">AS166+AT166</f>
        <v>0</v>
      </c>
      <c r="AV166" s="9">
        <f t="shared" ref="AV166:AV175" si="712">AW166+AX166+AY166+AZ166+BA166</f>
        <v>4983479</v>
      </c>
      <c r="AW166" s="9">
        <f t="shared" ref="AW166:AW175" si="713">I166+X166</f>
        <v>3649395</v>
      </c>
      <c r="AX166" s="9">
        <f t="shared" ref="AX166:AX175" si="714">J166+AB166</f>
        <v>0</v>
      </c>
      <c r="AY166" s="9">
        <f t="shared" ref="AY166:AY175" si="715">K166+AD166</f>
        <v>1233496</v>
      </c>
      <c r="AZ166" s="9">
        <f t="shared" ref="AZ166:AZ175" si="716">L166+AE166</f>
        <v>72988</v>
      </c>
      <c r="BA166" s="9">
        <f t="shared" ref="BA166:BA175" si="717">M166+AI166</f>
        <v>27600</v>
      </c>
      <c r="BB166" s="47">
        <f t="shared" ref="BB166:BB175" si="718">BC166+BD166</f>
        <v>7.63</v>
      </c>
      <c r="BC166" s="47">
        <f t="shared" ref="BC166:BC175" si="719">O166+AS166</f>
        <v>6</v>
      </c>
      <c r="BD166" s="47">
        <f t="shared" ref="BD166:BD175" si="720">P166+AT166</f>
        <v>1.63</v>
      </c>
    </row>
    <row r="167" spans="1:56" x14ac:dyDescent="0.25">
      <c r="A167" s="5">
        <v>1455</v>
      </c>
      <c r="B167" s="2">
        <v>600023401</v>
      </c>
      <c r="C167" s="7">
        <v>46748059</v>
      </c>
      <c r="D167" s="8" t="s">
        <v>55</v>
      </c>
      <c r="E167" s="2">
        <v>3112</v>
      </c>
      <c r="F167" s="2" t="s">
        <v>74</v>
      </c>
      <c r="G167" s="2" t="s">
        <v>19</v>
      </c>
      <c r="H167" s="9">
        <v>1536653</v>
      </c>
      <c r="I167" s="9">
        <v>1131556</v>
      </c>
      <c r="J167" s="9">
        <v>0</v>
      </c>
      <c r="K167" s="9">
        <v>382466</v>
      </c>
      <c r="L167" s="9">
        <v>22631</v>
      </c>
      <c r="M167" s="9">
        <v>0</v>
      </c>
      <c r="N167" s="63">
        <v>2.78</v>
      </c>
      <c r="O167" s="47">
        <v>2.78</v>
      </c>
      <c r="P167" s="47">
        <v>0</v>
      </c>
      <c r="Q167" s="9"/>
      <c r="R167" s="9"/>
      <c r="S167" s="9"/>
      <c r="T167" s="9"/>
      <c r="U167" s="9"/>
      <c r="V167" s="9"/>
      <c r="W167" s="9"/>
      <c r="X167" s="9">
        <f t="shared" si="703"/>
        <v>0</v>
      </c>
      <c r="Y167" s="9"/>
      <c r="Z167" s="9"/>
      <c r="AA167" s="9"/>
      <c r="AB167" s="9">
        <f t="shared" si="704"/>
        <v>0</v>
      </c>
      <c r="AC167" s="9">
        <f t="shared" si="705"/>
        <v>0</v>
      </c>
      <c r="AD167" s="9">
        <f t="shared" si="706"/>
        <v>0</v>
      </c>
      <c r="AE167" s="9">
        <f t="shared" si="707"/>
        <v>0</v>
      </c>
      <c r="AF167" s="9"/>
      <c r="AG167" s="9"/>
      <c r="AH167" s="9"/>
      <c r="AI167" s="9">
        <f t="shared" si="708"/>
        <v>0</v>
      </c>
      <c r="AJ167" s="47"/>
      <c r="AK167" s="47"/>
      <c r="AL167" s="47"/>
      <c r="AM167" s="47"/>
      <c r="AN167" s="47"/>
      <c r="AO167" s="47"/>
      <c r="AP167" s="47"/>
      <c r="AQ167" s="47"/>
      <c r="AR167" s="47"/>
      <c r="AS167" s="47">
        <f t="shared" si="709"/>
        <v>0</v>
      </c>
      <c r="AT167" s="47">
        <f t="shared" si="710"/>
        <v>0</v>
      </c>
      <c r="AU167" s="47">
        <f t="shared" si="711"/>
        <v>0</v>
      </c>
      <c r="AV167" s="9">
        <f t="shared" si="712"/>
        <v>1536653</v>
      </c>
      <c r="AW167" s="9">
        <f t="shared" si="713"/>
        <v>1131556</v>
      </c>
      <c r="AX167" s="9">
        <f t="shared" si="714"/>
        <v>0</v>
      </c>
      <c r="AY167" s="9">
        <f t="shared" si="715"/>
        <v>382466</v>
      </c>
      <c r="AZ167" s="9">
        <f t="shared" si="716"/>
        <v>22631</v>
      </c>
      <c r="BA167" s="9">
        <f t="shared" si="717"/>
        <v>0</v>
      </c>
      <c r="BB167" s="47">
        <f t="shared" si="718"/>
        <v>2.78</v>
      </c>
      <c r="BC167" s="47">
        <f t="shared" si="719"/>
        <v>2.78</v>
      </c>
      <c r="BD167" s="47">
        <f t="shared" si="720"/>
        <v>0</v>
      </c>
    </row>
    <row r="168" spans="1:56" x14ac:dyDescent="0.25">
      <c r="A168" s="5">
        <v>1455</v>
      </c>
      <c r="B168" s="2">
        <v>600023401</v>
      </c>
      <c r="C168" s="7">
        <v>46748059</v>
      </c>
      <c r="D168" s="8" t="s">
        <v>55</v>
      </c>
      <c r="E168" s="2">
        <v>3114</v>
      </c>
      <c r="F168" s="2" t="s">
        <v>75</v>
      </c>
      <c r="G168" s="2" t="s">
        <v>19</v>
      </c>
      <c r="H168" s="9">
        <v>36853775</v>
      </c>
      <c r="I168" s="9">
        <v>26579283</v>
      </c>
      <c r="J168" s="9">
        <v>294700</v>
      </c>
      <c r="K168" s="9">
        <v>9083406</v>
      </c>
      <c r="L168" s="9">
        <v>531586</v>
      </c>
      <c r="M168" s="9">
        <v>364800</v>
      </c>
      <c r="N168" s="63">
        <v>46.730000000000004</v>
      </c>
      <c r="O168" s="47">
        <v>37.36</v>
      </c>
      <c r="P168" s="47">
        <v>9.370000000000001</v>
      </c>
      <c r="Q168" s="9"/>
      <c r="R168" s="9"/>
      <c r="S168" s="9"/>
      <c r="T168" s="9"/>
      <c r="U168" s="9"/>
      <c r="V168" s="9"/>
      <c r="W168" s="9"/>
      <c r="X168" s="9">
        <f t="shared" si="703"/>
        <v>0</v>
      </c>
      <c r="Y168" s="9"/>
      <c r="Z168" s="9"/>
      <c r="AA168" s="9"/>
      <c r="AB168" s="9">
        <f t="shared" si="704"/>
        <v>0</v>
      </c>
      <c r="AC168" s="9">
        <f t="shared" si="705"/>
        <v>0</v>
      </c>
      <c r="AD168" s="9">
        <f t="shared" si="706"/>
        <v>0</v>
      </c>
      <c r="AE168" s="9">
        <f t="shared" si="707"/>
        <v>0</v>
      </c>
      <c r="AF168" s="9"/>
      <c r="AG168" s="9"/>
      <c r="AH168" s="9"/>
      <c r="AI168" s="9">
        <f t="shared" si="708"/>
        <v>0</v>
      </c>
      <c r="AJ168" s="47"/>
      <c r="AK168" s="47"/>
      <c r="AL168" s="47"/>
      <c r="AM168" s="47"/>
      <c r="AN168" s="47"/>
      <c r="AO168" s="47"/>
      <c r="AP168" s="47"/>
      <c r="AQ168" s="47"/>
      <c r="AR168" s="47"/>
      <c r="AS168" s="47">
        <f t="shared" si="709"/>
        <v>0</v>
      </c>
      <c r="AT168" s="47">
        <f t="shared" si="710"/>
        <v>0</v>
      </c>
      <c r="AU168" s="47">
        <f t="shared" si="711"/>
        <v>0</v>
      </c>
      <c r="AV168" s="9">
        <f t="shared" si="712"/>
        <v>36853775</v>
      </c>
      <c r="AW168" s="9">
        <f t="shared" si="713"/>
        <v>26579283</v>
      </c>
      <c r="AX168" s="9">
        <f t="shared" si="714"/>
        <v>294700</v>
      </c>
      <c r="AY168" s="9">
        <f t="shared" si="715"/>
        <v>9083406</v>
      </c>
      <c r="AZ168" s="9">
        <f t="shared" si="716"/>
        <v>531586</v>
      </c>
      <c r="BA168" s="9">
        <f t="shared" si="717"/>
        <v>364800</v>
      </c>
      <c r="BB168" s="47">
        <f t="shared" si="718"/>
        <v>46.730000000000004</v>
      </c>
      <c r="BC168" s="47">
        <f t="shared" si="719"/>
        <v>37.36</v>
      </c>
      <c r="BD168" s="47">
        <f t="shared" si="720"/>
        <v>9.370000000000001</v>
      </c>
    </row>
    <row r="169" spans="1:56" x14ac:dyDescent="0.25">
      <c r="A169" s="5">
        <v>1455</v>
      </c>
      <c r="B169" s="2">
        <v>600023401</v>
      </c>
      <c r="C169" s="7">
        <v>46748059</v>
      </c>
      <c r="D169" s="8" t="s">
        <v>55</v>
      </c>
      <c r="E169" s="2">
        <v>3114</v>
      </c>
      <c r="F169" s="2" t="s">
        <v>76</v>
      </c>
      <c r="G169" s="2" t="s">
        <v>19</v>
      </c>
      <c r="H169" s="9">
        <v>3179942</v>
      </c>
      <c r="I169" s="9">
        <v>2341636</v>
      </c>
      <c r="J169" s="9">
        <v>0</v>
      </c>
      <c r="K169" s="9">
        <v>791473</v>
      </c>
      <c r="L169" s="9">
        <v>46833</v>
      </c>
      <c r="M169" s="9">
        <v>0</v>
      </c>
      <c r="N169" s="63">
        <v>5.92</v>
      </c>
      <c r="O169" s="47">
        <v>5.92</v>
      </c>
      <c r="P169" s="47">
        <v>0</v>
      </c>
      <c r="Q169" s="9"/>
      <c r="R169" s="9"/>
      <c r="S169" s="9"/>
      <c r="T169" s="9"/>
      <c r="U169" s="9"/>
      <c r="V169" s="9"/>
      <c r="W169" s="9"/>
      <c r="X169" s="9">
        <f t="shared" si="703"/>
        <v>0</v>
      </c>
      <c r="Y169" s="9"/>
      <c r="Z169" s="9"/>
      <c r="AA169" s="9"/>
      <c r="AB169" s="9">
        <f t="shared" si="704"/>
        <v>0</v>
      </c>
      <c r="AC169" s="9">
        <f t="shared" si="705"/>
        <v>0</v>
      </c>
      <c r="AD169" s="9">
        <f t="shared" si="706"/>
        <v>0</v>
      </c>
      <c r="AE169" s="9">
        <f t="shared" si="707"/>
        <v>0</v>
      </c>
      <c r="AF169" s="9"/>
      <c r="AG169" s="9"/>
      <c r="AH169" s="9"/>
      <c r="AI169" s="9">
        <f t="shared" si="708"/>
        <v>0</v>
      </c>
      <c r="AJ169" s="47"/>
      <c r="AK169" s="47"/>
      <c r="AL169" s="47"/>
      <c r="AM169" s="47"/>
      <c r="AN169" s="47"/>
      <c r="AO169" s="47"/>
      <c r="AP169" s="47"/>
      <c r="AQ169" s="47"/>
      <c r="AR169" s="47"/>
      <c r="AS169" s="47">
        <f t="shared" si="709"/>
        <v>0</v>
      </c>
      <c r="AT169" s="47">
        <f t="shared" si="710"/>
        <v>0</v>
      </c>
      <c r="AU169" s="47">
        <f t="shared" si="711"/>
        <v>0</v>
      </c>
      <c r="AV169" s="9">
        <f t="shared" si="712"/>
        <v>3179942</v>
      </c>
      <c r="AW169" s="9">
        <f t="shared" si="713"/>
        <v>2341636</v>
      </c>
      <c r="AX169" s="9">
        <f t="shared" si="714"/>
        <v>0</v>
      </c>
      <c r="AY169" s="9">
        <f t="shared" si="715"/>
        <v>791473</v>
      </c>
      <c r="AZ169" s="9">
        <f t="shared" si="716"/>
        <v>46833</v>
      </c>
      <c r="BA169" s="9">
        <f t="shared" si="717"/>
        <v>0</v>
      </c>
      <c r="BB169" s="47">
        <f t="shared" si="718"/>
        <v>5.92</v>
      </c>
      <c r="BC169" s="47">
        <f t="shared" si="719"/>
        <v>5.92</v>
      </c>
      <c r="BD169" s="47">
        <f t="shared" si="720"/>
        <v>0</v>
      </c>
    </row>
    <row r="170" spans="1:56" x14ac:dyDescent="0.25">
      <c r="A170" s="5">
        <v>1455</v>
      </c>
      <c r="B170" s="2">
        <v>600023401</v>
      </c>
      <c r="C170" s="7">
        <v>46748059</v>
      </c>
      <c r="D170" s="8" t="s">
        <v>55</v>
      </c>
      <c r="E170" s="20">
        <v>3114</v>
      </c>
      <c r="F170" s="20" t="s">
        <v>112</v>
      </c>
      <c r="G170" s="20" t="s">
        <v>98</v>
      </c>
      <c r="H170" s="9">
        <v>0</v>
      </c>
      <c r="I170" s="50">
        <v>0</v>
      </c>
      <c r="J170" s="50">
        <v>0</v>
      </c>
      <c r="K170" s="50">
        <v>0</v>
      </c>
      <c r="L170" s="50">
        <v>0</v>
      </c>
      <c r="M170" s="50">
        <v>0</v>
      </c>
      <c r="N170" s="63">
        <v>0</v>
      </c>
      <c r="O170" s="47">
        <v>0</v>
      </c>
      <c r="P170" s="47">
        <v>0</v>
      </c>
      <c r="Q170" s="9"/>
      <c r="R170" s="50"/>
      <c r="S170" s="50"/>
      <c r="T170" s="50"/>
      <c r="U170" s="50"/>
      <c r="V170" s="50"/>
      <c r="W170" s="50"/>
      <c r="X170" s="9">
        <f t="shared" si="703"/>
        <v>0</v>
      </c>
      <c r="Y170" s="9"/>
      <c r="Z170" s="9"/>
      <c r="AA170" s="9"/>
      <c r="AB170" s="9">
        <f t="shared" si="704"/>
        <v>0</v>
      </c>
      <c r="AC170" s="9">
        <f t="shared" si="705"/>
        <v>0</v>
      </c>
      <c r="AD170" s="9">
        <f t="shared" si="706"/>
        <v>0</v>
      </c>
      <c r="AE170" s="9">
        <f t="shared" si="707"/>
        <v>0</v>
      </c>
      <c r="AF170" s="50"/>
      <c r="AG170" s="50"/>
      <c r="AH170" s="50"/>
      <c r="AI170" s="9">
        <f t="shared" si="708"/>
        <v>0</v>
      </c>
      <c r="AJ170" s="47"/>
      <c r="AK170" s="47"/>
      <c r="AL170" s="47"/>
      <c r="AM170" s="47"/>
      <c r="AN170" s="47"/>
      <c r="AO170" s="47"/>
      <c r="AP170" s="47"/>
      <c r="AQ170" s="47"/>
      <c r="AR170" s="47"/>
      <c r="AS170" s="47">
        <f t="shared" si="709"/>
        <v>0</v>
      </c>
      <c r="AT170" s="47">
        <f t="shared" si="710"/>
        <v>0</v>
      </c>
      <c r="AU170" s="47">
        <f t="shared" si="711"/>
        <v>0</v>
      </c>
      <c r="AV170" s="9">
        <f t="shared" si="712"/>
        <v>0</v>
      </c>
      <c r="AW170" s="9">
        <f t="shared" si="713"/>
        <v>0</v>
      </c>
      <c r="AX170" s="9">
        <f t="shared" si="714"/>
        <v>0</v>
      </c>
      <c r="AY170" s="9">
        <f t="shared" si="715"/>
        <v>0</v>
      </c>
      <c r="AZ170" s="9">
        <f t="shared" si="716"/>
        <v>0</v>
      </c>
      <c r="BA170" s="9">
        <f t="shared" si="717"/>
        <v>0</v>
      </c>
      <c r="BB170" s="47">
        <f t="shared" si="718"/>
        <v>0</v>
      </c>
      <c r="BC170" s="47">
        <f t="shared" si="719"/>
        <v>0</v>
      </c>
      <c r="BD170" s="47">
        <f t="shared" si="720"/>
        <v>0</v>
      </c>
    </row>
    <row r="171" spans="1:56" x14ac:dyDescent="0.25">
      <c r="A171" s="5">
        <v>1455</v>
      </c>
      <c r="B171" s="2">
        <v>600023401</v>
      </c>
      <c r="C171" s="7">
        <v>46748059</v>
      </c>
      <c r="D171" s="8" t="s">
        <v>55</v>
      </c>
      <c r="E171" s="2">
        <v>3141</v>
      </c>
      <c r="F171" s="2" t="s">
        <v>20</v>
      </c>
      <c r="G171" s="7" t="s">
        <v>98</v>
      </c>
      <c r="H171" s="9">
        <v>2271614</v>
      </c>
      <c r="I171" s="9">
        <v>1663461</v>
      </c>
      <c r="J171" s="9">
        <v>0</v>
      </c>
      <c r="K171" s="9">
        <v>562250</v>
      </c>
      <c r="L171" s="9">
        <v>33269</v>
      </c>
      <c r="M171" s="9">
        <v>12634</v>
      </c>
      <c r="N171" s="63">
        <v>5.24</v>
      </c>
      <c r="O171" s="47">
        <v>0</v>
      </c>
      <c r="P171" s="47">
        <v>5.24</v>
      </c>
      <c r="Q171" s="9"/>
      <c r="R171" s="50"/>
      <c r="S171" s="50"/>
      <c r="T171" s="50"/>
      <c r="U171" s="50"/>
      <c r="V171" s="50"/>
      <c r="W171" s="50"/>
      <c r="X171" s="9">
        <f t="shared" si="703"/>
        <v>0</v>
      </c>
      <c r="Y171" s="9"/>
      <c r="Z171" s="9"/>
      <c r="AA171" s="9"/>
      <c r="AB171" s="9">
        <f t="shared" si="704"/>
        <v>0</v>
      </c>
      <c r="AC171" s="9">
        <f t="shared" si="705"/>
        <v>0</v>
      </c>
      <c r="AD171" s="9">
        <f t="shared" si="706"/>
        <v>0</v>
      </c>
      <c r="AE171" s="9">
        <f t="shared" si="707"/>
        <v>0</v>
      </c>
      <c r="AF171" s="50"/>
      <c r="AG171" s="50"/>
      <c r="AH171" s="50"/>
      <c r="AI171" s="9">
        <f t="shared" si="708"/>
        <v>0</v>
      </c>
      <c r="AJ171" s="47"/>
      <c r="AK171" s="47"/>
      <c r="AL171" s="47"/>
      <c r="AM171" s="47"/>
      <c r="AN171" s="47"/>
      <c r="AO171" s="47"/>
      <c r="AP171" s="47"/>
      <c r="AQ171" s="47"/>
      <c r="AR171" s="47"/>
      <c r="AS171" s="47">
        <f t="shared" si="709"/>
        <v>0</v>
      </c>
      <c r="AT171" s="47">
        <f t="shared" si="710"/>
        <v>0</v>
      </c>
      <c r="AU171" s="47">
        <f t="shared" si="711"/>
        <v>0</v>
      </c>
      <c r="AV171" s="9">
        <f t="shared" si="712"/>
        <v>2271614</v>
      </c>
      <c r="AW171" s="9">
        <f t="shared" si="713"/>
        <v>1663461</v>
      </c>
      <c r="AX171" s="9">
        <f t="shared" si="714"/>
        <v>0</v>
      </c>
      <c r="AY171" s="9">
        <f t="shared" si="715"/>
        <v>562250</v>
      </c>
      <c r="AZ171" s="9">
        <f t="shared" si="716"/>
        <v>33269</v>
      </c>
      <c r="BA171" s="9">
        <f t="shared" si="717"/>
        <v>12634</v>
      </c>
      <c r="BB171" s="47">
        <f t="shared" si="718"/>
        <v>5.24</v>
      </c>
      <c r="BC171" s="47">
        <f t="shared" si="719"/>
        <v>0</v>
      </c>
      <c r="BD171" s="47">
        <f t="shared" si="720"/>
        <v>5.24</v>
      </c>
    </row>
    <row r="172" spans="1:56" x14ac:dyDescent="0.25">
      <c r="A172" s="5">
        <v>1455</v>
      </c>
      <c r="B172" s="2">
        <v>600023401</v>
      </c>
      <c r="C172" s="7">
        <v>46748059</v>
      </c>
      <c r="D172" s="8" t="s">
        <v>55</v>
      </c>
      <c r="E172" s="2">
        <v>3143</v>
      </c>
      <c r="F172" s="2" t="s">
        <v>56</v>
      </c>
      <c r="G172" s="2" t="s">
        <v>19</v>
      </c>
      <c r="H172" s="9">
        <v>2608293</v>
      </c>
      <c r="I172" s="9">
        <v>1920687</v>
      </c>
      <c r="J172" s="9">
        <v>0</v>
      </c>
      <c r="K172" s="9">
        <v>649192</v>
      </c>
      <c r="L172" s="9">
        <v>38414</v>
      </c>
      <c r="M172" s="9">
        <v>0</v>
      </c>
      <c r="N172" s="63">
        <v>3.88</v>
      </c>
      <c r="O172" s="47">
        <v>3.88</v>
      </c>
      <c r="P172" s="47">
        <v>0</v>
      </c>
      <c r="Q172" s="9"/>
      <c r="R172" s="9"/>
      <c r="S172" s="9"/>
      <c r="T172" s="9"/>
      <c r="U172" s="9"/>
      <c r="V172" s="9"/>
      <c r="W172" s="9"/>
      <c r="X172" s="9">
        <f t="shared" si="703"/>
        <v>0</v>
      </c>
      <c r="Y172" s="9"/>
      <c r="Z172" s="9"/>
      <c r="AA172" s="9"/>
      <c r="AB172" s="9">
        <f t="shared" si="704"/>
        <v>0</v>
      </c>
      <c r="AC172" s="9">
        <f t="shared" si="705"/>
        <v>0</v>
      </c>
      <c r="AD172" s="9">
        <f t="shared" si="706"/>
        <v>0</v>
      </c>
      <c r="AE172" s="9">
        <f t="shared" si="707"/>
        <v>0</v>
      </c>
      <c r="AF172" s="9"/>
      <c r="AG172" s="9"/>
      <c r="AH172" s="9"/>
      <c r="AI172" s="9">
        <f t="shared" si="708"/>
        <v>0</v>
      </c>
      <c r="AJ172" s="47"/>
      <c r="AK172" s="47"/>
      <c r="AL172" s="47"/>
      <c r="AM172" s="47"/>
      <c r="AN172" s="47"/>
      <c r="AO172" s="47"/>
      <c r="AP172" s="47"/>
      <c r="AQ172" s="47"/>
      <c r="AR172" s="47"/>
      <c r="AS172" s="47">
        <f t="shared" si="709"/>
        <v>0</v>
      </c>
      <c r="AT172" s="47">
        <f t="shared" si="710"/>
        <v>0</v>
      </c>
      <c r="AU172" s="47">
        <f t="shared" si="711"/>
        <v>0</v>
      </c>
      <c r="AV172" s="9">
        <f t="shared" si="712"/>
        <v>2608293</v>
      </c>
      <c r="AW172" s="9">
        <f t="shared" si="713"/>
        <v>1920687</v>
      </c>
      <c r="AX172" s="9">
        <f t="shared" si="714"/>
        <v>0</v>
      </c>
      <c r="AY172" s="9">
        <f t="shared" si="715"/>
        <v>649192</v>
      </c>
      <c r="AZ172" s="9">
        <f t="shared" si="716"/>
        <v>38414</v>
      </c>
      <c r="BA172" s="9">
        <f t="shared" si="717"/>
        <v>0</v>
      </c>
      <c r="BB172" s="47">
        <f t="shared" si="718"/>
        <v>3.88</v>
      </c>
      <c r="BC172" s="47">
        <f t="shared" si="719"/>
        <v>3.88</v>
      </c>
      <c r="BD172" s="47">
        <f t="shared" si="720"/>
        <v>0</v>
      </c>
    </row>
    <row r="173" spans="1:56" x14ac:dyDescent="0.25">
      <c r="A173" s="5">
        <v>1455</v>
      </c>
      <c r="B173" s="2">
        <v>600023401</v>
      </c>
      <c r="C173" s="7">
        <v>46748059</v>
      </c>
      <c r="D173" s="8" t="s">
        <v>55</v>
      </c>
      <c r="E173" s="2">
        <v>3143</v>
      </c>
      <c r="F173" s="2" t="s">
        <v>77</v>
      </c>
      <c r="G173" s="2" t="s">
        <v>19</v>
      </c>
      <c r="H173" s="9">
        <v>867862</v>
      </c>
      <c r="I173" s="9">
        <v>639074</v>
      </c>
      <c r="J173" s="9">
        <v>0</v>
      </c>
      <c r="K173" s="9">
        <v>216007</v>
      </c>
      <c r="L173" s="9">
        <v>12781</v>
      </c>
      <c r="M173" s="9">
        <v>0</v>
      </c>
      <c r="N173" s="63">
        <v>1.67</v>
      </c>
      <c r="O173" s="47">
        <v>1.67</v>
      </c>
      <c r="P173" s="47">
        <v>0</v>
      </c>
      <c r="Q173" s="9"/>
      <c r="R173" s="9"/>
      <c r="S173" s="9"/>
      <c r="T173" s="9"/>
      <c r="U173" s="9"/>
      <c r="V173" s="9"/>
      <c r="W173" s="9"/>
      <c r="X173" s="9">
        <f t="shared" si="703"/>
        <v>0</v>
      </c>
      <c r="Y173" s="9"/>
      <c r="Z173" s="9"/>
      <c r="AA173" s="9"/>
      <c r="AB173" s="9">
        <f t="shared" si="704"/>
        <v>0</v>
      </c>
      <c r="AC173" s="9">
        <f t="shared" si="705"/>
        <v>0</v>
      </c>
      <c r="AD173" s="9">
        <f t="shared" si="706"/>
        <v>0</v>
      </c>
      <c r="AE173" s="9">
        <f t="shared" si="707"/>
        <v>0</v>
      </c>
      <c r="AF173" s="9"/>
      <c r="AG173" s="9"/>
      <c r="AH173" s="9"/>
      <c r="AI173" s="9">
        <f t="shared" si="708"/>
        <v>0</v>
      </c>
      <c r="AJ173" s="47"/>
      <c r="AK173" s="47"/>
      <c r="AL173" s="47"/>
      <c r="AM173" s="47"/>
      <c r="AN173" s="47"/>
      <c r="AO173" s="47"/>
      <c r="AP173" s="47"/>
      <c r="AQ173" s="47"/>
      <c r="AR173" s="47"/>
      <c r="AS173" s="47">
        <f t="shared" si="709"/>
        <v>0</v>
      </c>
      <c r="AT173" s="47">
        <f t="shared" si="710"/>
        <v>0</v>
      </c>
      <c r="AU173" s="47">
        <f t="shared" si="711"/>
        <v>0</v>
      </c>
      <c r="AV173" s="9">
        <f t="shared" si="712"/>
        <v>867862</v>
      </c>
      <c r="AW173" s="9">
        <f t="shared" si="713"/>
        <v>639074</v>
      </c>
      <c r="AX173" s="9">
        <f t="shared" si="714"/>
        <v>0</v>
      </c>
      <c r="AY173" s="9">
        <f t="shared" si="715"/>
        <v>216007</v>
      </c>
      <c r="AZ173" s="9">
        <f t="shared" si="716"/>
        <v>12781</v>
      </c>
      <c r="BA173" s="9">
        <f t="shared" si="717"/>
        <v>0</v>
      </c>
      <c r="BB173" s="47">
        <f t="shared" si="718"/>
        <v>1.67</v>
      </c>
      <c r="BC173" s="47">
        <f t="shared" si="719"/>
        <v>1.67</v>
      </c>
      <c r="BD173" s="47">
        <f t="shared" si="720"/>
        <v>0</v>
      </c>
    </row>
    <row r="174" spans="1:56" x14ac:dyDescent="0.25">
      <c r="A174" s="5">
        <v>1455</v>
      </c>
      <c r="B174" s="2">
        <v>600023401</v>
      </c>
      <c r="C174" s="7">
        <v>46748059</v>
      </c>
      <c r="D174" s="8" t="s">
        <v>55</v>
      </c>
      <c r="E174" s="2">
        <v>3143</v>
      </c>
      <c r="F174" s="2" t="s">
        <v>97</v>
      </c>
      <c r="G174" s="7" t="s">
        <v>98</v>
      </c>
      <c r="H174" s="9">
        <v>32507</v>
      </c>
      <c r="I174" s="9">
        <v>22987</v>
      </c>
      <c r="J174" s="9">
        <v>0</v>
      </c>
      <c r="K174" s="9">
        <v>7770</v>
      </c>
      <c r="L174" s="9">
        <v>460</v>
      </c>
      <c r="M174" s="9">
        <v>1290</v>
      </c>
      <c r="N174" s="63">
        <v>0.09</v>
      </c>
      <c r="O174" s="47">
        <v>0</v>
      </c>
      <c r="P174" s="47">
        <v>0.09</v>
      </c>
      <c r="Q174" s="9"/>
      <c r="R174" s="50"/>
      <c r="S174" s="50"/>
      <c r="T174" s="50"/>
      <c r="U174" s="50"/>
      <c r="V174" s="50"/>
      <c r="W174" s="50"/>
      <c r="X174" s="9">
        <f t="shared" si="703"/>
        <v>0</v>
      </c>
      <c r="Y174" s="9"/>
      <c r="Z174" s="9"/>
      <c r="AA174" s="9"/>
      <c r="AB174" s="9">
        <f t="shared" si="704"/>
        <v>0</v>
      </c>
      <c r="AC174" s="9">
        <f t="shared" si="705"/>
        <v>0</v>
      </c>
      <c r="AD174" s="9">
        <f t="shared" si="706"/>
        <v>0</v>
      </c>
      <c r="AE174" s="9">
        <f t="shared" si="707"/>
        <v>0</v>
      </c>
      <c r="AF174" s="50"/>
      <c r="AG174" s="50"/>
      <c r="AH174" s="50"/>
      <c r="AI174" s="9">
        <f t="shared" si="708"/>
        <v>0</v>
      </c>
      <c r="AJ174" s="47"/>
      <c r="AK174" s="47"/>
      <c r="AL174" s="47"/>
      <c r="AM174" s="47"/>
      <c r="AN174" s="47"/>
      <c r="AO174" s="47"/>
      <c r="AP174" s="47"/>
      <c r="AQ174" s="47"/>
      <c r="AR174" s="47"/>
      <c r="AS174" s="47">
        <f t="shared" si="709"/>
        <v>0</v>
      </c>
      <c r="AT174" s="47">
        <f t="shared" si="710"/>
        <v>0</v>
      </c>
      <c r="AU174" s="47">
        <f t="shared" si="711"/>
        <v>0</v>
      </c>
      <c r="AV174" s="9">
        <f t="shared" si="712"/>
        <v>32507</v>
      </c>
      <c r="AW174" s="9">
        <f t="shared" si="713"/>
        <v>22987</v>
      </c>
      <c r="AX174" s="9">
        <f t="shared" si="714"/>
        <v>0</v>
      </c>
      <c r="AY174" s="9">
        <f t="shared" si="715"/>
        <v>7770</v>
      </c>
      <c r="AZ174" s="9">
        <f t="shared" si="716"/>
        <v>460</v>
      </c>
      <c r="BA174" s="9">
        <f t="shared" si="717"/>
        <v>1290</v>
      </c>
      <c r="BB174" s="47">
        <f t="shared" si="718"/>
        <v>0.09</v>
      </c>
      <c r="BC174" s="47">
        <f t="shared" si="719"/>
        <v>0</v>
      </c>
      <c r="BD174" s="47">
        <f t="shared" si="720"/>
        <v>0.09</v>
      </c>
    </row>
    <row r="175" spans="1:56" x14ac:dyDescent="0.25">
      <c r="A175" s="5">
        <v>1455</v>
      </c>
      <c r="B175" s="2">
        <v>600023401</v>
      </c>
      <c r="C175" s="7">
        <v>46748059</v>
      </c>
      <c r="D175" s="8" t="s">
        <v>55</v>
      </c>
      <c r="E175" s="2">
        <v>3145</v>
      </c>
      <c r="F175" s="2" t="s">
        <v>53</v>
      </c>
      <c r="G175" s="7" t="s">
        <v>98</v>
      </c>
      <c r="H175" s="9">
        <v>5167643</v>
      </c>
      <c r="I175" s="9">
        <v>3771831</v>
      </c>
      <c r="J175" s="9">
        <v>0</v>
      </c>
      <c r="K175" s="9">
        <v>1274879</v>
      </c>
      <c r="L175" s="9">
        <v>75437</v>
      </c>
      <c r="M175" s="9">
        <v>45496</v>
      </c>
      <c r="N175" s="63">
        <v>9.11</v>
      </c>
      <c r="O175" s="47">
        <v>5.45</v>
      </c>
      <c r="P175" s="47">
        <v>3.66</v>
      </c>
      <c r="Q175" s="9"/>
      <c r="R175" s="50"/>
      <c r="S175" s="50"/>
      <c r="T175" s="50"/>
      <c r="U175" s="50"/>
      <c r="V175" s="50"/>
      <c r="W175" s="50"/>
      <c r="X175" s="9">
        <f t="shared" si="703"/>
        <v>0</v>
      </c>
      <c r="Y175" s="9"/>
      <c r="Z175" s="9"/>
      <c r="AA175" s="9"/>
      <c r="AB175" s="9">
        <f t="shared" si="704"/>
        <v>0</v>
      </c>
      <c r="AC175" s="9">
        <f t="shared" si="705"/>
        <v>0</v>
      </c>
      <c r="AD175" s="9">
        <f t="shared" si="706"/>
        <v>0</v>
      </c>
      <c r="AE175" s="9">
        <f t="shared" si="707"/>
        <v>0</v>
      </c>
      <c r="AF175" s="50"/>
      <c r="AG175" s="50"/>
      <c r="AH175" s="50"/>
      <c r="AI175" s="9">
        <f t="shared" si="708"/>
        <v>0</v>
      </c>
      <c r="AJ175" s="47"/>
      <c r="AK175" s="47"/>
      <c r="AL175" s="47"/>
      <c r="AM175" s="47"/>
      <c r="AN175" s="47"/>
      <c r="AO175" s="47"/>
      <c r="AP175" s="47"/>
      <c r="AQ175" s="47"/>
      <c r="AR175" s="47"/>
      <c r="AS175" s="47">
        <f t="shared" si="709"/>
        <v>0</v>
      </c>
      <c r="AT175" s="47">
        <f t="shared" si="710"/>
        <v>0</v>
      </c>
      <c r="AU175" s="47">
        <f t="shared" si="711"/>
        <v>0</v>
      </c>
      <c r="AV175" s="9">
        <f t="shared" si="712"/>
        <v>5167643</v>
      </c>
      <c r="AW175" s="9">
        <f t="shared" si="713"/>
        <v>3771831</v>
      </c>
      <c r="AX175" s="9">
        <f t="shared" si="714"/>
        <v>0</v>
      </c>
      <c r="AY175" s="9">
        <f t="shared" si="715"/>
        <v>1274879</v>
      </c>
      <c r="AZ175" s="9">
        <f t="shared" si="716"/>
        <v>75437</v>
      </c>
      <c r="BA175" s="9">
        <f t="shared" si="717"/>
        <v>45496</v>
      </c>
      <c r="BB175" s="47">
        <f t="shared" si="718"/>
        <v>9.11</v>
      </c>
      <c r="BC175" s="47">
        <f t="shared" si="719"/>
        <v>5.45</v>
      </c>
      <c r="BD175" s="47">
        <f t="shared" si="720"/>
        <v>3.66</v>
      </c>
    </row>
    <row r="176" spans="1:56" x14ac:dyDescent="0.25">
      <c r="A176" s="30"/>
      <c r="B176" s="31"/>
      <c r="C176" s="32"/>
      <c r="D176" s="33" t="s">
        <v>187</v>
      </c>
      <c r="E176" s="31"/>
      <c r="F176" s="31"/>
      <c r="G176" s="32"/>
      <c r="H176" s="34">
        <v>57501768</v>
      </c>
      <c r="I176" s="34">
        <v>41719910</v>
      </c>
      <c r="J176" s="34">
        <v>294700</v>
      </c>
      <c r="K176" s="34">
        <v>14200939</v>
      </c>
      <c r="L176" s="34">
        <v>834399</v>
      </c>
      <c r="M176" s="34">
        <v>451820</v>
      </c>
      <c r="N176" s="64">
        <v>83.05</v>
      </c>
      <c r="O176" s="64">
        <v>63.060000000000009</v>
      </c>
      <c r="P176" s="64">
        <v>19.990000000000002</v>
      </c>
      <c r="Q176" s="51">
        <f t="shared" ref="Q176:BD176" si="721">SUM(Q166:Q175)</f>
        <v>0</v>
      </c>
      <c r="R176" s="51">
        <f t="shared" si="721"/>
        <v>0</v>
      </c>
      <c r="S176" s="51">
        <f t="shared" si="721"/>
        <v>0</v>
      </c>
      <c r="T176" s="51">
        <f t="shared" si="721"/>
        <v>0</v>
      </c>
      <c r="U176" s="51">
        <f t="shared" si="721"/>
        <v>0</v>
      </c>
      <c r="V176" s="51">
        <f t="shared" si="721"/>
        <v>0</v>
      </c>
      <c r="W176" s="51">
        <f t="shared" si="721"/>
        <v>0</v>
      </c>
      <c r="X176" s="51">
        <f t="shared" si="721"/>
        <v>0</v>
      </c>
      <c r="Y176" s="51">
        <f t="shared" si="721"/>
        <v>0</v>
      </c>
      <c r="Z176" s="51">
        <f t="shared" si="721"/>
        <v>0</v>
      </c>
      <c r="AA176" s="51">
        <f t="shared" si="721"/>
        <v>0</v>
      </c>
      <c r="AB176" s="51">
        <f t="shared" si="721"/>
        <v>0</v>
      </c>
      <c r="AC176" s="51">
        <f t="shared" si="721"/>
        <v>0</v>
      </c>
      <c r="AD176" s="51">
        <f t="shared" si="721"/>
        <v>0</v>
      </c>
      <c r="AE176" s="51">
        <f t="shared" si="721"/>
        <v>0</v>
      </c>
      <c r="AF176" s="51">
        <f t="shared" si="721"/>
        <v>0</v>
      </c>
      <c r="AG176" s="51">
        <f t="shared" si="721"/>
        <v>0</v>
      </c>
      <c r="AH176" s="51">
        <f t="shared" si="721"/>
        <v>0</v>
      </c>
      <c r="AI176" s="51">
        <f t="shared" si="721"/>
        <v>0</v>
      </c>
      <c r="AJ176" s="58">
        <f t="shared" si="721"/>
        <v>0</v>
      </c>
      <c r="AK176" s="58">
        <f t="shared" si="721"/>
        <v>0</v>
      </c>
      <c r="AL176" s="58">
        <f t="shared" si="721"/>
        <v>0</v>
      </c>
      <c r="AM176" s="58">
        <f t="shared" si="721"/>
        <v>0</v>
      </c>
      <c r="AN176" s="58">
        <f t="shared" si="721"/>
        <v>0</v>
      </c>
      <c r="AO176" s="58">
        <f t="shared" si="721"/>
        <v>0</v>
      </c>
      <c r="AP176" s="58">
        <f t="shared" si="721"/>
        <v>0</v>
      </c>
      <c r="AQ176" s="58">
        <f t="shared" si="721"/>
        <v>0</v>
      </c>
      <c r="AR176" s="58">
        <f t="shared" si="721"/>
        <v>0</v>
      </c>
      <c r="AS176" s="58">
        <f t="shared" si="721"/>
        <v>0</v>
      </c>
      <c r="AT176" s="58">
        <f t="shared" si="721"/>
        <v>0</v>
      </c>
      <c r="AU176" s="58">
        <f t="shared" si="721"/>
        <v>0</v>
      </c>
      <c r="AV176" s="51">
        <f t="shared" si="721"/>
        <v>57501768</v>
      </c>
      <c r="AW176" s="51">
        <f t="shared" si="721"/>
        <v>41719910</v>
      </c>
      <c r="AX176" s="51">
        <f t="shared" si="721"/>
        <v>294700</v>
      </c>
      <c r="AY176" s="51">
        <f t="shared" si="721"/>
        <v>14200939</v>
      </c>
      <c r="AZ176" s="51">
        <f t="shared" si="721"/>
        <v>834399</v>
      </c>
      <c r="BA176" s="51">
        <f t="shared" si="721"/>
        <v>451820</v>
      </c>
      <c r="BB176" s="58">
        <f t="shared" si="721"/>
        <v>83.05</v>
      </c>
      <c r="BC176" s="58">
        <f t="shared" si="721"/>
        <v>63.060000000000009</v>
      </c>
      <c r="BD176" s="58">
        <f t="shared" si="721"/>
        <v>19.990000000000002</v>
      </c>
    </row>
    <row r="177" spans="1:56" x14ac:dyDescent="0.25">
      <c r="A177" s="26">
        <v>1456</v>
      </c>
      <c r="B177" s="6">
        <v>600023427</v>
      </c>
      <c r="C177" s="27">
        <v>46749799</v>
      </c>
      <c r="D177" s="28" t="s">
        <v>57</v>
      </c>
      <c r="E177" s="6">
        <v>3112</v>
      </c>
      <c r="F177" s="6" t="s">
        <v>73</v>
      </c>
      <c r="G177" s="6" t="s">
        <v>19</v>
      </c>
      <c r="H177" s="29">
        <v>8080685</v>
      </c>
      <c r="I177" s="29">
        <v>5922485</v>
      </c>
      <c r="J177" s="29">
        <v>0</v>
      </c>
      <c r="K177" s="29">
        <v>2001800</v>
      </c>
      <c r="L177" s="29">
        <v>118450</v>
      </c>
      <c r="M177" s="29">
        <v>37950</v>
      </c>
      <c r="N177" s="63">
        <v>12.71</v>
      </c>
      <c r="O177" s="47">
        <v>10</v>
      </c>
      <c r="P177" s="47">
        <v>2.71</v>
      </c>
      <c r="Q177" s="9"/>
      <c r="R177" s="29"/>
      <c r="S177" s="29"/>
      <c r="T177" s="29"/>
      <c r="U177" s="29"/>
      <c r="V177" s="29"/>
      <c r="W177" s="29"/>
      <c r="X177" s="9">
        <f t="shared" ref="X177:X186" si="722">SUBTOTAL(9,Q177:W177)</f>
        <v>0</v>
      </c>
      <c r="Y177" s="9"/>
      <c r="Z177" s="9"/>
      <c r="AA177" s="9"/>
      <c r="AB177" s="9">
        <f t="shared" ref="AB177:AB186" si="723">SUBTOTAL(9,Y177:AA177)</f>
        <v>0</v>
      </c>
      <c r="AC177" s="9">
        <f t="shared" ref="AC177:AC186" si="724">X177+AB177</f>
        <v>0</v>
      </c>
      <c r="AD177" s="9">
        <f t="shared" ref="AD177:AD186" si="725">ROUND((X177+Y177+Z177)*33.8%,0)</f>
        <v>0</v>
      </c>
      <c r="AE177" s="9">
        <f t="shared" ref="AE177:AE186" si="726">ROUND(X177*2%,0)</f>
        <v>0</v>
      </c>
      <c r="AF177" s="29"/>
      <c r="AG177" s="29"/>
      <c r="AH177" s="29"/>
      <c r="AI177" s="9">
        <f t="shared" ref="AI177:AI186" si="727">AF177+AG177+AH177</f>
        <v>0</v>
      </c>
      <c r="AJ177" s="47"/>
      <c r="AK177" s="47"/>
      <c r="AL177" s="47"/>
      <c r="AM177" s="47"/>
      <c r="AN177" s="47"/>
      <c r="AO177" s="47"/>
      <c r="AP177" s="47"/>
      <c r="AQ177" s="47"/>
      <c r="AR177" s="47"/>
      <c r="AS177" s="47">
        <f t="shared" ref="AS177:AS186" si="728">AJ177+AL177+AM177+AP177+AR177+AN177</f>
        <v>0</v>
      </c>
      <c r="AT177" s="47">
        <f t="shared" ref="AT177:AT186" si="729">AK177+AQ177+AO177</f>
        <v>0</v>
      </c>
      <c r="AU177" s="47">
        <f t="shared" ref="AU177:AU186" si="730">AS177+AT177</f>
        <v>0</v>
      </c>
      <c r="AV177" s="9">
        <f t="shared" ref="AV177:AV186" si="731">AW177+AX177+AY177+AZ177+BA177</f>
        <v>8080685</v>
      </c>
      <c r="AW177" s="9">
        <f t="shared" ref="AW177:AW186" si="732">I177+X177</f>
        <v>5922485</v>
      </c>
      <c r="AX177" s="9">
        <f t="shared" ref="AX177:AX186" si="733">J177+AB177</f>
        <v>0</v>
      </c>
      <c r="AY177" s="9">
        <f t="shared" ref="AY177:AY186" si="734">K177+AD177</f>
        <v>2001800</v>
      </c>
      <c r="AZ177" s="9">
        <f t="shared" ref="AZ177:AZ186" si="735">L177+AE177</f>
        <v>118450</v>
      </c>
      <c r="BA177" s="9">
        <f t="shared" ref="BA177:BA186" si="736">M177+AI177</f>
        <v>37950</v>
      </c>
      <c r="BB177" s="47">
        <f t="shared" ref="BB177:BB186" si="737">BC177+BD177</f>
        <v>12.71</v>
      </c>
      <c r="BC177" s="47">
        <f t="shared" ref="BC177:BC186" si="738">O177+AS177</f>
        <v>10</v>
      </c>
      <c r="BD177" s="47">
        <f t="shared" ref="BD177:BD186" si="739">P177+AT177</f>
        <v>2.71</v>
      </c>
    </row>
    <row r="178" spans="1:56" x14ac:dyDescent="0.25">
      <c r="A178" s="5">
        <v>1456</v>
      </c>
      <c r="B178" s="2">
        <v>600023427</v>
      </c>
      <c r="C178" s="7">
        <v>46749799</v>
      </c>
      <c r="D178" s="8" t="s">
        <v>57</v>
      </c>
      <c r="E178" s="2">
        <v>3112</v>
      </c>
      <c r="F178" s="2" t="s">
        <v>74</v>
      </c>
      <c r="G178" s="2" t="s">
        <v>19</v>
      </c>
      <c r="H178" s="9">
        <v>2551220</v>
      </c>
      <c r="I178" s="9">
        <v>1878660</v>
      </c>
      <c r="J178" s="9">
        <v>0</v>
      </c>
      <c r="K178" s="9">
        <v>634987</v>
      </c>
      <c r="L178" s="9">
        <v>37573</v>
      </c>
      <c r="M178" s="9">
        <v>0</v>
      </c>
      <c r="N178" s="63">
        <v>5</v>
      </c>
      <c r="O178" s="47">
        <v>5</v>
      </c>
      <c r="P178" s="47">
        <v>0</v>
      </c>
      <c r="Q178" s="9"/>
      <c r="R178" s="9"/>
      <c r="S178" s="9"/>
      <c r="T178" s="9"/>
      <c r="U178" s="9"/>
      <c r="V178" s="9"/>
      <c r="W178" s="9"/>
      <c r="X178" s="9">
        <f t="shared" si="722"/>
        <v>0</v>
      </c>
      <c r="Y178" s="9"/>
      <c r="Z178" s="9"/>
      <c r="AA178" s="9"/>
      <c r="AB178" s="9">
        <f t="shared" si="723"/>
        <v>0</v>
      </c>
      <c r="AC178" s="9">
        <f t="shared" si="724"/>
        <v>0</v>
      </c>
      <c r="AD178" s="9">
        <f t="shared" si="725"/>
        <v>0</v>
      </c>
      <c r="AE178" s="9">
        <f t="shared" si="726"/>
        <v>0</v>
      </c>
      <c r="AF178" s="9"/>
      <c r="AG178" s="9"/>
      <c r="AH178" s="9"/>
      <c r="AI178" s="9">
        <f t="shared" si="727"/>
        <v>0</v>
      </c>
      <c r="AJ178" s="47"/>
      <c r="AK178" s="47"/>
      <c r="AL178" s="47"/>
      <c r="AM178" s="47"/>
      <c r="AN178" s="47"/>
      <c r="AO178" s="47"/>
      <c r="AP178" s="47"/>
      <c r="AQ178" s="47"/>
      <c r="AR178" s="47"/>
      <c r="AS178" s="47">
        <f t="shared" si="728"/>
        <v>0</v>
      </c>
      <c r="AT178" s="47">
        <f t="shared" si="729"/>
        <v>0</v>
      </c>
      <c r="AU178" s="47">
        <f t="shared" si="730"/>
        <v>0</v>
      </c>
      <c r="AV178" s="9">
        <f t="shared" si="731"/>
        <v>2551220</v>
      </c>
      <c r="AW178" s="9">
        <f t="shared" si="732"/>
        <v>1878660</v>
      </c>
      <c r="AX178" s="9">
        <f t="shared" si="733"/>
        <v>0</v>
      </c>
      <c r="AY178" s="9">
        <f t="shared" si="734"/>
        <v>634987</v>
      </c>
      <c r="AZ178" s="9">
        <f t="shared" si="735"/>
        <v>37573</v>
      </c>
      <c r="BA178" s="9">
        <f t="shared" si="736"/>
        <v>0</v>
      </c>
      <c r="BB178" s="47">
        <f t="shared" si="737"/>
        <v>5</v>
      </c>
      <c r="BC178" s="47">
        <f t="shared" si="738"/>
        <v>5</v>
      </c>
      <c r="BD178" s="47">
        <f t="shared" si="739"/>
        <v>0</v>
      </c>
    </row>
    <row r="179" spans="1:56" x14ac:dyDescent="0.25">
      <c r="A179" s="5">
        <v>1456</v>
      </c>
      <c r="B179" s="2">
        <v>600023427</v>
      </c>
      <c r="C179" s="7">
        <v>46749799</v>
      </c>
      <c r="D179" s="8" t="s">
        <v>57</v>
      </c>
      <c r="E179" s="2">
        <v>3114</v>
      </c>
      <c r="F179" s="2" t="s">
        <v>75</v>
      </c>
      <c r="G179" s="2" t="s">
        <v>19</v>
      </c>
      <c r="H179" s="9">
        <v>49997084</v>
      </c>
      <c r="I179" s="9">
        <v>36231080</v>
      </c>
      <c r="J179" s="9">
        <v>266500</v>
      </c>
      <c r="K179" s="9">
        <v>12336182</v>
      </c>
      <c r="L179" s="9">
        <v>724622</v>
      </c>
      <c r="M179" s="9">
        <v>438700</v>
      </c>
      <c r="N179" s="63">
        <v>64.39</v>
      </c>
      <c r="O179" s="47">
        <v>53.67</v>
      </c>
      <c r="P179" s="47">
        <v>10.719999999999999</v>
      </c>
      <c r="Q179" s="9"/>
      <c r="R179" s="9"/>
      <c r="S179" s="9"/>
      <c r="T179" s="9"/>
      <c r="U179" s="9"/>
      <c r="V179" s="9"/>
      <c r="W179" s="9"/>
      <c r="X179" s="9">
        <f t="shared" si="722"/>
        <v>0</v>
      </c>
      <c r="Y179" s="9"/>
      <c r="Z179" s="9"/>
      <c r="AA179" s="9"/>
      <c r="AB179" s="9">
        <f t="shared" si="723"/>
        <v>0</v>
      </c>
      <c r="AC179" s="9">
        <f t="shared" si="724"/>
        <v>0</v>
      </c>
      <c r="AD179" s="9">
        <f t="shared" si="725"/>
        <v>0</v>
      </c>
      <c r="AE179" s="9">
        <f t="shared" si="726"/>
        <v>0</v>
      </c>
      <c r="AF179" s="9"/>
      <c r="AG179" s="9"/>
      <c r="AH179" s="9"/>
      <c r="AI179" s="9">
        <f t="shared" si="727"/>
        <v>0</v>
      </c>
      <c r="AJ179" s="47"/>
      <c r="AK179" s="47"/>
      <c r="AL179" s="47"/>
      <c r="AM179" s="47"/>
      <c r="AN179" s="47"/>
      <c r="AO179" s="47"/>
      <c r="AP179" s="47"/>
      <c r="AQ179" s="47"/>
      <c r="AR179" s="47"/>
      <c r="AS179" s="47">
        <f t="shared" si="728"/>
        <v>0</v>
      </c>
      <c r="AT179" s="47">
        <f t="shared" si="729"/>
        <v>0</v>
      </c>
      <c r="AU179" s="47">
        <f t="shared" si="730"/>
        <v>0</v>
      </c>
      <c r="AV179" s="9">
        <f t="shared" si="731"/>
        <v>49997084</v>
      </c>
      <c r="AW179" s="9">
        <f t="shared" si="732"/>
        <v>36231080</v>
      </c>
      <c r="AX179" s="9">
        <f t="shared" si="733"/>
        <v>266500</v>
      </c>
      <c r="AY179" s="9">
        <f t="shared" si="734"/>
        <v>12336182</v>
      </c>
      <c r="AZ179" s="9">
        <f t="shared" si="735"/>
        <v>724622</v>
      </c>
      <c r="BA179" s="9">
        <f t="shared" si="736"/>
        <v>438700</v>
      </c>
      <c r="BB179" s="47">
        <f t="shared" si="737"/>
        <v>64.39</v>
      </c>
      <c r="BC179" s="47">
        <f t="shared" si="738"/>
        <v>53.67</v>
      </c>
      <c r="BD179" s="47">
        <f t="shared" si="739"/>
        <v>10.719999999999999</v>
      </c>
    </row>
    <row r="180" spans="1:56" x14ac:dyDescent="0.25">
      <c r="A180" s="5">
        <v>1456</v>
      </c>
      <c r="B180" s="2">
        <v>600023427</v>
      </c>
      <c r="C180" s="7">
        <v>46749799</v>
      </c>
      <c r="D180" s="8" t="s">
        <v>57</v>
      </c>
      <c r="E180" s="2">
        <v>3114</v>
      </c>
      <c r="F180" s="2" t="s">
        <v>76</v>
      </c>
      <c r="G180" s="2" t="s">
        <v>19</v>
      </c>
      <c r="H180" s="9">
        <v>15689634</v>
      </c>
      <c r="I180" s="9">
        <v>11553486</v>
      </c>
      <c r="J180" s="9">
        <v>0</v>
      </c>
      <c r="K180" s="9">
        <v>3905078</v>
      </c>
      <c r="L180" s="9">
        <v>231070</v>
      </c>
      <c r="M180" s="9">
        <v>0</v>
      </c>
      <c r="N180" s="63">
        <v>30.36</v>
      </c>
      <c r="O180" s="47">
        <v>30.36</v>
      </c>
      <c r="P180" s="47">
        <v>0</v>
      </c>
      <c r="Q180" s="9"/>
      <c r="R180" s="9"/>
      <c r="S180" s="9"/>
      <c r="T180" s="9"/>
      <c r="U180" s="9"/>
      <c r="V180" s="9"/>
      <c r="W180" s="9"/>
      <c r="X180" s="9">
        <f t="shared" si="722"/>
        <v>0</v>
      </c>
      <c r="Y180" s="9"/>
      <c r="Z180" s="9"/>
      <c r="AA180" s="9"/>
      <c r="AB180" s="9">
        <f t="shared" si="723"/>
        <v>0</v>
      </c>
      <c r="AC180" s="9">
        <f t="shared" si="724"/>
        <v>0</v>
      </c>
      <c r="AD180" s="9">
        <f t="shared" si="725"/>
        <v>0</v>
      </c>
      <c r="AE180" s="9">
        <f t="shared" si="726"/>
        <v>0</v>
      </c>
      <c r="AF180" s="9"/>
      <c r="AG180" s="9"/>
      <c r="AH180" s="9"/>
      <c r="AI180" s="9">
        <f t="shared" si="727"/>
        <v>0</v>
      </c>
      <c r="AJ180" s="47"/>
      <c r="AK180" s="47"/>
      <c r="AL180" s="47"/>
      <c r="AM180" s="47"/>
      <c r="AN180" s="47"/>
      <c r="AO180" s="47"/>
      <c r="AP180" s="47"/>
      <c r="AQ180" s="47"/>
      <c r="AR180" s="47"/>
      <c r="AS180" s="47">
        <f t="shared" si="728"/>
        <v>0</v>
      </c>
      <c r="AT180" s="47">
        <f t="shared" si="729"/>
        <v>0</v>
      </c>
      <c r="AU180" s="47">
        <f t="shared" si="730"/>
        <v>0</v>
      </c>
      <c r="AV180" s="9">
        <f t="shared" si="731"/>
        <v>15689634</v>
      </c>
      <c r="AW180" s="9">
        <f t="shared" si="732"/>
        <v>11553486</v>
      </c>
      <c r="AX180" s="9">
        <f t="shared" si="733"/>
        <v>0</v>
      </c>
      <c r="AY180" s="9">
        <f t="shared" si="734"/>
        <v>3905078</v>
      </c>
      <c r="AZ180" s="9">
        <f t="shared" si="735"/>
        <v>231070</v>
      </c>
      <c r="BA180" s="9">
        <f t="shared" si="736"/>
        <v>0</v>
      </c>
      <c r="BB180" s="47">
        <f t="shared" si="737"/>
        <v>30.36</v>
      </c>
      <c r="BC180" s="47">
        <f t="shared" si="738"/>
        <v>30.36</v>
      </c>
      <c r="BD180" s="47">
        <f t="shared" si="739"/>
        <v>0</v>
      </c>
    </row>
    <row r="181" spans="1:56" x14ac:dyDescent="0.25">
      <c r="A181" s="5">
        <v>1456</v>
      </c>
      <c r="B181" s="2">
        <v>600023427</v>
      </c>
      <c r="C181" s="7">
        <v>46749799</v>
      </c>
      <c r="D181" s="8" t="s">
        <v>57</v>
      </c>
      <c r="E181" s="20">
        <v>3114</v>
      </c>
      <c r="F181" s="20" t="s">
        <v>112</v>
      </c>
      <c r="G181" s="20" t="s">
        <v>98</v>
      </c>
      <c r="H181" s="9">
        <v>0</v>
      </c>
      <c r="I181" s="50">
        <v>0</v>
      </c>
      <c r="J181" s="50">
        <v>0</v>
      </c>
      <c r="K181" s="50">
        <v>0</v>
      </c>
      <c r="L181" s="50">
        <v>0</v>
      </c>
      <c r="M181" s="50">
        <v>0</v>
      </c>
      <c r="N181" s="63">
        <v>0</v>
      </c>
      <c r="O181" s="47">
        <v>0</v>
      </c>
      <c r="P181" s="47">
        <v>0</v>
      </c>
      <c r="Q181" s="9"/>
      <c r="R181" s="50"/>
      <c r="S181" s="50"/>
      <c r="T181" s="50"/>
      <c r="U181" s="50"/>
      <c r="V181" s="50"/>
      <c r="W181" s="50"/>
      <c r="X181" s="9">
        <f t="shared" si="722"/>
        <v>0</v>
      </c>
      <c r="Y181" s="9"/>
      <c r="Z181" s="9"/>
      <c r="AA181" s="9"/>
      <c r="AB181" s="9">
        <f t="shared" si="723"/>
        <v>0</v>
      </c>
      <c r="AC181" s="9">
        <f t="shared" si="724"/>
        <v>0</v>
      </c>
      <c r="AD181" s="9">
        <f t="shared" si="725"/>
        <v>0</v>
      </c>
      <c r="AE181" s="9">
        <f t="shared" si="726"/>
        <v>0</v>
      </c>
      <c r="AF181" s="50"/>
      <c r="AG181" s="50"/>
      <c r="AH181" s="50"/>
      <c r="AI181" s="9">
        <f t="shared" si="727"/>
        <v>0</v>
      </c>
      <c r="AJ181" s="47"/>
      <c r="AK181" s="47"/>
      <c r="AL181" s="47"/>
      <c r="AM181" s="47"/>
      <c r="AN181" s="47"/>
      <c r="AO181" s="47"/>
      <c r="AP181" s="47"/>
      <c r="AQ181" s="47"/>
      <c r="AR181" s="47"/>
      <c r="AS181" s="47">
        <f t="shared" si="728"/>
        <v>0</v>
      </c>
      <c r="AT181" s="47">
        <f t="shared" si="729"/>
        <v>0</v>
      </c>
      <c r="AU181" s="47">
        <f t="shared" si="730"/>
        <v>0</v>
      </c>
      <c r="AV181" s="9">
        <f t="shared" si="731"/>
        <v>0</v>
      </c>
      <c r="AW181" s="9">
        <f t="shared" si="732"/>
        <v>0</v>
      </c>
      <c r="AX181" s="9">
        <f t="shared" si="733"/>
        <v>0</v>
      </c>
      <c r="AY181" s="9">
        <f t="shared" si="734"/>
        <v>0</v>
      </c>
      <c r="AZ181" s="9">
        <f t="shared" si="735"/>
        <v>0</v>
      </c>
      <c r="BA181" s="9">
        <f t="shared" si="736"/>
        <v>0</v>
      </c>
      <c r="BB181" s="47">
        <f t="shared" si="737"/>
        <v>0</v>
      </c>
      <c r="BC181" s="47">
        <f t="shared" si="738"/>
        <v>0</v>
      </c>
      <c r="BD181" s="47">
        <f t="shared" si="739"/>
        <v>0</v>
      </c>
    </row>
    <row r="182" spans="1:56" x14ac:dyDescent="0.25">
      <c r="A182" s="5">
        <v>1456</v>
      </c>
      <c r="B182" s="2">
        <v>600023427</v>
      </c>
      <c r="C182" s="7">
        <v>46749799</v>
      </c>
      <c r="D182" s="8" t="s">
        <v>57</v>
      </c>
      <c r="E182" s="2">
        <v>3141</v>
      </c>
      <c r="F182" s="2" t="s">
        <v>20</v>
      </c>
      <c r="G182" s="7" t="s">
        <v>98</v>
      </c>
      <c r="H182" s="9">
        <v>604196</v>
      </c>
      <c r="I182" s="9">
        <v>440719</v>
      </c>
      <c r="J182" s="9">
        <v>0</v>
      </c>
      <c r="K182" s="9">
        <v>148963</v>
      </c>
      <c r="L182" s="9">
        <v>8814</v>
      </c>
      <c r="M182" s="9">
        <v>5700</v>
      </c>
      <c r="N182" s="63">
        <v>1.39</v>
      </c>
      <c r="O182" s="47">
        <v>0</v>
      </c>
      <c r="P182" s="47">
        <v>1.39</v>
      </c>
      <c r="Q182" s="9"/>
      <c r="R182" s="50"/>
      <c r="S182" s="50"/>
      <c r="T182" s="50"/>
      <c r="U182" s="50"/>
      <c r="V182" s="50"/>
      <c r="W182" s="50"/>
      <c r="X182" s="9">
        <f t="shared" si="722"/>
        <v>0</v>
      </c>
      <c r="Y182" s="9"/>
      <c r="Z182" s="9"/>
      <c r="AA182" s="9"/>
      <c r="AB182" s="9">
        <f t="shared" si="723"/>
        <v>0</v>
      </c>
      <c r="AC182" s="9">
        <f t="shared" si="724"/>
        <v>0</v>
      </c>
      <c r="AD182" s="9">
        <f t="shared" si="725"/>
        <v>0</v>
      </c>
      <c r="AE182" s="9">
        <f t="shared" si="726"/>
        <v>0</v>
      </c>
      <c r="AF182" s="50"/>
      <c r="AG182" s="50"/>
      <c r="AH182" s="50"/>
      <c r="AI182" s="9">
        <f t="shared" si="727"/>
        <v>0</v>
      </c>
      <c r="AJ182" s="47"/>
      <c r="AK182" s="47"/>
      <c r="AL182" s="47"/>
      <c r="AM182" s="47"/>
      <c r="AN182" s="47"/>
      <c r="AO182" s="47"/>
      <c r="AP182" s="47"/>
      <c r="AQ182" s="47"/>
      <c r="AR182" s="47"/>
      <c r="AS182" s="47">
        <f t="shared" si="728"/>
        <v>0</v>
      </c>
      <c r="AT182" s="47">
        <f t="shared" si="729"/>
        <v>0</v>
      </c>
      <c r="AU182" s="47">
        <f t="shared" si="730"/>
        <v>0</v>
      </c>
      <c r="AV182" s="9">
        <f t="shared" si="731"/>
        <v>604196</v>
      </c>
      <c r="AW182" s="9">
        <f t="shared" si="732"/>
        <v>440719</v>
      </c>
      <c r="AX182" s="9">
        <f t="shared" si="733"/>
        <v>0</v>
      </c>
      <c r="AY182" s="9">
        <f t="shared" si="734"/>
        <v>148963</v>
      </c>
      <c r="AZ182" s="9">
        <f t="shared" si="735"/>
        <v>8814</v>
      </c>
      <c r="BA182" s="9">
        <f t="shared" si="736"/>
        <v>5700</v>
      </c>
      <c r="BB182" s="47">
        <f t="shared" si="737"/>
        <v>1.39</v>
      </c>
      <c r="BC182" s="47">
        <f t="shared" si="738"/>
        <v>0</v>
      </c>
      <c r="BD182" s="47">
        <f t="shared" si="739"/>
        <v>1.39</v>
      </c>
    </row>
    <row r="183" spans="1:56" x14ac:dyDescent="0.25">
      <c r="A183" s="5">
        <v>1456</v>
      </c>
      <c r="B183" s="2">
        <v>600023427</v>
      </c>
      <c r="C183" s="7">
        <v>46749799</v>
      </c>
      <c r="D183" s="8" t="s">
        <v>57</v>
      </c>
      <c r="E183" s="2">
        <v>3143</v>
      </c>
      <c r="F183" s="2" t="s">
        <v>56</v>
      </c>
      <c r="G183" s="2" t="s">
        <v>19</v>
      </c>
      <c r="H183" s="9">
        <v>4515101</v>
      </c>
      <c r="I183" s="9">
        <v>3324817</v>
      </c>
      <c r="J183" s="9">
        <v>0</v>
      </c>
      <c r="K183" s="9">
        <v>1123788</v>
      </c>
      <c r="L183" s="9">
        <v>66496</v>
      </c>
      <c r="M183" s="9">
        <v>0</v>
      </c>
      <c r="N183" s="63">
        <v>7.14</v>
      </c>
      <c r="O183" s="47">
        <v>7.14</v>
      </c>
      <c r="P183" s="47">
        <v>0</v>
      </c>
      <c r="Q183" s="9"/>
      <c r="R183" s="9"/>
      <c r="S183" s="9"/>
      <c r="T183" s="9"/>
      <c r="U183" s="9"/>
      <c r="V183" s="9"/>
      <c r="W183" s="9"/>
      <c r="X183" s="9">
        <f t="shared" si="722"/>
        <v>0</v>
      </c>
      <c r="Y183" s="9"/>
      <c r="Z183" s="9"/>
      <c r="AA183" s="9"/>
      <c r="AB183" s="9">
        <f t="shared" si="723"/>
        <v>0</v>
      </c>
      <c r="AC183" s="9">
        <f t="shared" si="724"/>
        <v>0</v>
      </c>
      <c r="AD183" s="9">
        <f t="shared" si="725"/>
        <v>0</v>
      </c>
      <c r="AE183" s="9">
        <f t="shared" si="726"/>
        <v>0</v>
      </c>
      <c r="AF183" s="9"/>
      <c r="AG183" s="9"/>
      <c r="AH183" s="9"/>
      <c r="AI183" s="9">
        <f t="shared" si="727"/>
        <v>0</v>
      </c>
      <c r="AJ183" s="47"/>
      <c r="AK183" s="47"/>
      <c r="AL183" s="47"/>
      <c r="AM183" s="47"/>
      <c r="AN183" s="47"/>
      <c r="AO183" s="47"/>
      <c r="AP183" s="47"/>
      <c r="AQ183" s="47"/>
      <c r="AR183" s="47"/>
      <c r="AS183" s="47">
        <f t="shared" si="728"/>
        <v>0</v>
      </c>
      <c r="AT183" s="47">
        <f t="shared" si="729"/>
        <v>0</v>
      </c>
      <c r="AU183" s="47">
        <f t="shared" si="730"/>
        <v>0</v>
      </c>
      <c r="AV183" s="9">
        <f t="shared" si="731"/>
        <v>4515101</v>
      </c>
      <c r="AW183" s="9">
        <f t="shared" si="732"/>
        <v>3324817</v>
      </c>
      <c r="AX183" s="9">
        <f t="shared" si="733"/>
        <v>0</v>
      </c>
      <c r="AY183" s="9">
        <f t="shared" si="734"/>
        <v>1123788</v>
      </c>
      <c r="AZ183" s="9">
        <f t="shared" si="735"/>
        <v>66496</v>
      </c>
      <c r="BA183" s="9">
        <f t="shared" si="736"/>
        <v>0</v>
      </c>
      <c r="BB183" s="47">
        <f t="shared" si="737"/>
        <v>7.14</v>
      </c>
      <c r="BC183" s="47">
        <f t="shared" si="738"/>
        <v>7.14</v>
      </c>
      <c r="BD183" s="47">
        <f t="shared" si="739"/>
        <v>0</v>
      </c>
    </row>
    <row r="184" spans="1:56" x14ac:dyDescent="0.25">
      <c r="A184" s="5">
        <v>1456</v>
      </c>
      <c r="B184" s="2">
        <v>600023427</v>
      </c>
      <c r="C184" s="7">
        <v>46749799</v>
      </c>
      <c r="D184" s="8" t="s">
        <v>57</v>
      </c>
      <c r="E184" s="2">
        <v>3143</v>
      </c>
      <c r="F184" s="2" t="s">
        <v>77</v>
      </c>
      <c r="G184" s="2" t="s">
        <v>19</v>
      </c>
      <c r="H184" s="9">
        <v>1569185</v>
      </c>
      <c r="I184" s="9">
        <v>1155512</v>
      </c>
      <c r="J184" s="9">
        <v>0</v>
      </c>
      <c r="K184" s="9">
        <v>390563</v>
      </c>
      <c r="L184" s="9">
        <v>23110</v>
      </c>
      <c r="M184" s="9">
        <v>0</v>
      </c>
      <c r="N184" s="63">
        <v>3.33</v>
      </c>
      <c r="O184" s="47">
        <v>3.33</v>
      </c>
      <c r="P184" s="47">
        <v>0</v>
      </c>
      <c r="Q184" s="9"/>
      <c r="R184" s="9"/>
      <c r="S184" s="9"/>
      <c r="T184" s="9"/>
      <c r="U184" s="9"/>
      <c r="V184" s="9"/>
      <c r="W184" s="9"/>
      <c r="X184" s="9">
        <f t="shared" si="722"/>
        <v>0</v>
      </c>
      <c r="Y184" s="9"/>
      <c r="Z184" s="9"/>
      <c r="AA184" s="9"/>
      <c r="AB184" s="9">
        <f t="shared" si="723"/>
        <v>0</v>
      </c>
      <c r="AC184" s="9">
        <f t="shared" si="724"/>
        <v>0</v>
      </c>
      <c r="AD184" s="9">
        <f t="shared" si="725"/>
        <v>0</v>
      </c>
      <c r="AE184" s="9">
        <f t="shared" si="726"/>
        <v>0</v>
      </c>
      <c r="AF184" s="9"/>
      <c r="AG184" s="9"/>
      <c r="AH184" s="9"/>
      <c r="AI184" s="9">
        <f t="shared" si="727"/>
        <v>0</v>
      </c>
      <c r="AJ184" s="47"/>
      <c r="AK184" s="47"/>
      <c r="AL184" s="47"/>
      <c r="AM184" s="47"/>
      <c r="AN184" s="47"/>
      <c r="AO184" s="47"/>
      <c r="AP184" s="47"/>
      <c r="AQ184" s="47"/>
      <c r="AR184" s="47"/>
      <c r="AS184" s="47">
        <f t="shared" si="728"/>
        <v>0</v>
      </c>
      <c r="AT184" s="47">
        <f t="shared" si="729"/>
        <v>0</v>
      </c>
      <c r="AU184" s="47">
        <f t="shared" si="730"/>
        <v>0</v>
      </c>
      <c r="AV184" s="9">
        <f t="shared" si="731"/>
        <v>1569185</v>
      </c>
      <c r="AW184" s="9">
        <f t="shared" si="732"/>
        <v>1155512</v>
      </c>
      <c r="AX184" s="9">
        <f t="shared" si="733"/>
        <v>0</v>
      </c>
      <c r="AY184" s="9">
        <f t="shared" si="734"/>
        <v>390563</v>
      </c>
      <c r="AZ184" s="9">
        <f t="shared" si="735"/>
        <v>23110</v>
      </c>
      <c r="BA184" s="9">
        <f t="shared" si="736"/>
        <v>0</v>
      </c>
      <c r="BB184" s="47">
        <f t="shared" si="737"/>
        <v>3.33</v>
      </c>
      <c r="BC184" s="47">
        <f t="shared" si="738"/>
        <v>3.33</v>
      </c>
      <c r="BD184" s="47">
        <f t="shared" si="739"/>
        <v>0</v>
      </c>
    </row>
    <row r="185" spans="1:56" x14ac:dyDescent="0.25">
      <c r="A185" s="5">
        <v>1456</v>
      </c>
      <c r="B185" s="2">
        <v>600023427</v>
      </c>
      <c r="C185" s="7">
        <v>46749799</v>
      </c>
      <c r="D185" s="8" t="s">
        <v>57</v>
      </c>
      <c r="E185" s="2">
        <v>3143</v>
      </c>
      <c r="F185" s="2" t="s">
        <v>97</v>
      </c>
      <c r="G185" s="7" t="s">
        <v>98</v>
      </c>
      <c r="H185" s="9">
        <v>46114</v>
      </c>
      <c r="I185" s="9">
        <v>32610</v>
      </c>
      <c r="J185" s="9">
        <v>0</v>
      </c>
      <c r="K185" s="9">
        <v>11022</v>
      </c>
      <c r="L185" s="9">
        <v>652</v>
      </c>
      <c r="M185" s="9">
        <v>1830</v>
      </c>
      <c r="N185" s="63">
        <v>0.13</v>
      </c>
      <c r="O185" s="47">
        <v>0</v>
      </c>
      <c r="P185" s="47">
        <v>0.13</v>
      </c>
      <c r="Q185" s="9"/>
      <c r="R185" s="50"/>
      <c r="S185" s="50"/>
      <c r="T185" s="50"/>
      <c r="U185" s="50"/>
      <c r="V185" s="50"/>
      <c r="W185" s="50"/>
      <c r="X185" s="9">
        <f t="shared" si="722"/>
        <v>0</v>
      </c>
      <c r="Y185" s="9"/>
      <c r="Z185" s="9"/>
      <c r="AA185" s="9"/>
      <c r="AB185" s="9">
        <f t="shared" si="723"/>
        <v>0</v>
      </c>
      <c r="AC185" s="9">
        <f t="shared" si="724"/>
        <v>0</v>
      </c>
      <c r="AD185" s="9">
        <f t="shared" si="725"/>
        <v>0</v>
      </c>
      <c r="AE185" s="9">
        <f t="shared" si="726"/>
        <v>0</v>
      </c>
      <c r="AF185" s="50"/>
      <c r="AG185" s="50"/>
      <c r="AH185" s="50"/>
      <c r="AI185" s="9">
        <f t="shared" si="727"/>
        <v>0</v>
      </c>
      <c r="AJ185" s="47"/>
      <c r="AK185" s="47"/>
      <c r="AL185" s="47"/>
      <c r="AM185" s="47"/>
      <c r="AN185" s="47"/>
      <c r="AO185" s="47"/>
      <c r="AP185" s="47"/>
      <c r="AQ185" s="47"/>
      <c r="AR185" s="47"/>
      <c r="AS185" s="47">
        <f t="shared" si="728"/>
        <v>0</v>
      </c>
      <c r="AT185" s="47">
        <f t="shared" si="729"/>
        <v>0</v>
      </c>
      <c r="AU185" s="47">
        <f t="shared" si="730"/>
        <v>0</v>
      </c>
      <c r="AV185" s="9">
        <f t="shared" si="731"/>
        <v>46114</v>
      </c>
      <c r="AW185" s="9">
        <f t="shared" si="732"/>
        <v>32610</v>
      </c>
      <c r="AX185" s="9">
        <f t="shared" si="733"/>
        <v>0</v>
      </c>
      <c r="AY185" s="9">
        <f t="shared" si="734"/>
        <v>11022</v>
      </c>
      <c r="AZ185" s="9">
        <f t="shared" si="735"/>
        <v>652</v>
      </c>
      <c r="BA185" s="9">
        <f t="shared" si="736"/>
        <v>1830</v>
      </c>
      <c r="BB185" s="47">
        <f t="shared" si="737"/>
        <v>0.13</v>
      </c>
      <c r="BC185" s="47">
        <f t="shared" si="738"/>
        <v>0</v>
      </c>
      <c r="BD185" s="47">
        <f t="shared" si="739"/>
        <v>0.13</v>
      </c>
    </row>
    <row r="186" spans="1:56" x14ac:dyDescent="0.25">
      <c r="A186" s="5">
        <v>1456</v>
      </c>
      <c r="B186" s="2">
        <v>600023427</v>
      </c>
      <c r="C186" s="7">
        <v>46749799</v>
      </c>
      <c r="D186" s="8" t="s">
        <v>57</v>
      </c>
      <c r="E186" s="2">
        <v>3146</v>
      </c>
      <c r="F186" s="2" t="s">
        <v>58</v>
      </c>
      <c r="G186" s="7" t="s">
        <v>98</v>
      </c>
      <c r="H186" s="9">
        <v>8730756</v>
      </c>
      <c r="I186" s="9">
        <v>6421220</v>
      </c>
      <c r="J186" s="9">
        <v>0</v>
      </c>
      <c r="K186" s="9">
        <v>2170372</v>
      </c>
      <c r="L186" s="9">
        <v>128424</v>
      </c>
      <c r="M186" s="9">
        <v>10740</v>
      </c>
      <c r="N186" s="63">
        <v>11.04</v>
      </c>
      <c r="O186" s="47">
        <v>9.25</v>
      </c>
      <c r="P186" s="47">
        <v>1.79</v>
      </c>
      <c r="Q186" s="9"/>
      <c r="R186" s="50"/>
      <c r="S186" s="50"/>
      <c r="T186" s="50"/>
      <c r="U186" s="50"/>
      <c r="V186" s="50"/>
      <c r="W186" s="50"/>
      <c r="X186" s="9">
        <f t="shared" si="722"/>
        <v>0</v>
      </c>
      <c r="Y186" s="9"/>
      <c r="Z186" s="9"/>
      <c r="AA186" s="9"/>
      <c r="AB186" s="9">
        <f t="shared" si="723"/>
        <v>0</v>
      </c>
      <c r="AC186" s="9">
        <f t="shared" si="724"/>
        <v>0</v>
      </c>
      <c r="AD186" s="9">
        <f t="shared" si="725"/>
        <v>0</v>
      </c>
      <c r="AE186" s="9">
        <f t="shared" si="726"/>
        <v>0</v>
      </c>
      <c r="AF186" s="50"/>
      <c r="AG186" s="50"/>
      <c r="AH186" s="50"/>
      <c r="AI186" s="9">
        <f t="shared" si="727"/>
        <v>0</v>
      </c>
      <c r="AJ186" s="47"/>
      <c r="AK186" s="47"/>
      <c r="AL186" s="47"/>
      <c r="AM186" s="47"/>
      <c r="AN186" s="47"/>
      <c r="AO186" s="47"/>
      <c r="AP186" s="47"/>
      <c r="AQ186" s="47"/>
      <c r="AR186" s="47"/>
      <c r="AS186" s="47">
        <f t="shared" si="728"/>
        <v>0</v>
      </c>
      <c r="AT186" s="47">
        <f t="shared" si="729"/>
        <v>0</v>
      </c>
      <c r="AU186" s="47">
        <f t="shared" si="730"/>
        <v>0</v>
      </c>
      <c r="AV186" s="9">
        <f t="shared" si="731"/>
        <v>8730756</v>
      </c>
      <c r="AW186" s="9">
        <f t="shared" si="732"/>
        <v>6421220</v>
      </c>
      <c r="AX186" s="9">
        <f t="shared" si="733"/>
        <v>0</v>
      </c>
      <c r="AY186" s="9">
        <f t="shared" si="734"/>
        <v>2170372</v>
      </c>
      <c r="AZ186" s="9">
        <f t="shared" si="735"/>
        <v>128424</v>
      </c>
      <c r="BA186" s="9">
        <f t="shared" si="736"/>
        <v>10740</v>
      </c>
      <c r="BB186" s="47">
        <f t="shared" si="737"/>
        <v>11.04</v>
      </c>
      <c r="BC186" s="47">
        <f t="shared" si="738"/>
        <v>9.25</v>
      </c>
      <c r="BD186" s="47">
        <f t="shared" si="739"/>
        <v>1.79</v>
      </c>
    </row>
    <row r="187" spans="1:56" x14ac:dyDescent="0.25">
      <c r="A187" s="30"/>
      <c r="B187" s="31"/>
      <c r="C187" s="32"/>
      <c r="D187" s="33" t="s">
        <v>188</v>
      </c>
      <c r="E187" s="31"/>
      <c r="F187" s="31"/>
      <c r="G187" s="32"/>
      <c r="H187" s="34">
        <v>91783975</v>
      </c>
      <c r="I187" s="34">
        <v>66960589</v>
      </c>
      <c r="J187" s="34">
        <v>266500</v>
      </c>
      <c r="K187" s="34">
        <v>22722755</v>
      </c>
      <c r="L187" s="34">
        <v>1339211</v>
      </c>
      <c r="M187" s="34">
        <v>494920</v>
      </c>
      <c r="N187" s="64">
        <v>135.48999999999998</v>
      </c>
      <c r="O187" s="64">
        <v>118.75</v>
      </c>
      <c r="P187" s="64">
        <v>16.740000000000002</v>
      </c>
      <c r="Q187" s="51">
        <f t="shared" ref="Q187:BD187" si="740">SUM(Q177:Q186)</f>
        <v>0</v>
      </c>
      <c r="R187" s="51">
        <f t="shared" si="740"/>
        <v>0</v>
      </c>
      <c r="S187" s="51">
        <f t="shared" si="740"/>
        <v>0</v>
      </c>
      <c r="T187" s="51">
        <f t="shared" si="740"/>
        <v>0</v>
      </c>
      <c r="U187" s="51">
        <f t="shared" si="740"/>
        <v>0</v>
      </c>
      <c r="V187" s="51">
        <f t="shared" si="740"/>
        <v>0</v>
      </c>
      <c r="W187" s="51">
        <f t="shared" si="740"/>
        <v>0</v>
      </c>
      <c r="X187" s="51">
        <f t="shared" si="740"/>
        <v>0</v>
      </c>
      <c r="Y187" s="51">
        <f t="shared" si="740"/>
        <v>0</v>
      </c>
      <c r="Z187" s="51">
        <f t="shared" si="740"/>
        <v>0</v>
      </c>
      <c r="AA187" s="51">
        <f t="shared" si="740"/>
        <v>0</v>
      </c>
      <c r="AB187" s="51">
        <f t="shared" si="740"/>
        <v>0</v>
      </c>
      <c r="AC187" s="51">
        <f t="shared" si="740"/>
        <v>0</v>
      </c>
      <c r="AD187" s="51">
        <f t="shared" si="740"/>
        <v>0</v>
      </c>
      <c r="AE187" s="51">
        <f t="shared" si="740"/>
        <v>0</v>
      </c>
      <c r="AF187" s="51">
        <f t="shared" si="740"/>
        <v>0</v>
      </c>
      <c r="AG187" s="51">
        <f t="shared" si="740"/>
        <v>0</v>
      </c>
      <c r="AH187" s="51">
        <f t="shared" si="740"/>
        <v>0</v>
      </c>
      <c r="AI187" s="51">
        <f t="shared" si="740"/>
        <v>0</v>
      </c>
      <c r="AJ187" s="58">
        <f t="shared" si="740"/>
        <v>0</v>
      </c>
      <c r="AK187" s="58">
        <f t="shared" si="740"/>
        <v>0</v>
      </c>
      <c r="AL187" s="58">
        <f t="shared" si="740"/>
        <v>0</v>
      </c>
      <c r="AM187" s="58">
        <f t="shared" si="740"/>
        <v>0</v>
      </c>
      <c r="AN187" s="58">
        <f t="shared" si="740"/>
        <v>0</v>
      </c>
      <c r="AO187" s="58">
        <f t="shared" si="740"/>
        <v>0</v>
      </c>
      <c r="AP187" s="58">
        <f t="shared" si="740"/>
        <v>0</v>
      </c>
      <c r="AQ187" s="58">
        <f t="shared" si="740"/>
        <v>0</v>
      </c>
      <c r="AR187" s="58">
        <f t="shared" si="740"/>
        <v>0</v>
      </c>
      <c r="AS187" s="58">
        <f t="shared" si="740"/>
        <v>0</v>
      </c>
      <c r="AT187" s="58">
        <f t="shared" si="740"/>
        <v>0</v>
      </c>
      <c r="AU187" s="58">
        <f t="shared" si="740"/>
        <v>0</v>
      </c>
      <c r="AV187" s="51">
        <f t="shared" si="740"/>
        <v>91783975</v>
      </c>
      <c r="AW187" s="51">
        <f t="shared" si="740"/>
        <v>66960589</v>
      </c>
      <c r="AX187" s="51">
        <f t="shared" si="740"/>
        <v>266500</v>
      </c>
      <c r="AY187" s="51">
        <f t="shared" si="740"/>
        <v>22722755</v>
      </c>
      <c r="AZ187" s="51">
        <f t="shared" si="740"/>
        <v>1339211</v>
      </c>
      <c r="BA187" s="51">
        <f t="shared" si="740"/>
        <v>494920</v>
      </c>
      <c r="BB187" s="58">
        <f t="shared" si="740"/>
        <v>135.48999999999998</v>
      </c>
      <c r="BC187" s="58">
        <f t="shared" si="740"/>
        <v>118.75</v>
      </c>
      <c r="BD187" s="58">
        <f t="shared" si="740"/>
        <v>16.740000000000002</v>
      </c>
    </row>
    <row r="188" spans="1:56" x14ac:dyDescent="0.25">
      <c r="A188" s="26">
        <v>1457</v>
      </c>
      <c r="B188" s="6">
        <v>600023389</v>
      </c>
      <c r="C188" s="27">
        <v>60254190</v>
      </c>
      <c r="D188" s="28" t="s">
        <v>59</v>
      </c>
      <c r="E188" s="6">
        <v>3114</v>
      </c>
      <c r="F188" s="6" t="s">
        <v>75</v>
      </c>
      <c r="G188" s="6" t="s">
        <v>19</v>
      </c>
      <c r="H188" s="29">
        <v>25762165</v>
      </c>
      <c r="I188" s="29">
        <v>18714766</v>
      </c>
      <c r="J188" s="29">
        <v>36400</v>
      </c>
      <c r="K188" s="29">
        <v>6337894</v>
      </c>
      <c r="L188" s="29">
        <v>374295</v>
      </c>
      <c r="M188" s="29">
        <v>298810</v>
      </c>
      <c r="N188" s="63">
        <v>33.97</v>
      </c>
      <c r="O188" s="47">
        <v>24.87</v>
      </c>
      <c r="P188" s="47">
        <v>9.1</v>
      </c>
      <c r="Q188" s="9"/>
      <c r="R188" s="29"/>
      <c r="S188" s="29"/>
      <c r="T188" s="29"/>
      <c r="U188" s="29"/>
      <c r="V188" s="29"/>
      <c r="W188" s="29"/>
      <c r="X188" s="9">
        <f t="shared" ref="X188:X195" si="741">SUBTOTAL(9,Q188:W188)</f>
        <v>0</v>
      </c>
      <c r="Y188" s="9"/>
      <c r="Z188" s="9"/>
      <c r="AA188" s="9"/>
      <c r="AB188" s="9">
        <f t="shared" ref="AB188:AB195" si="742">SUBTOTAL(9,Y188:AA188)</f>
        <v>0</v>
      </c>
      <c r="AC188" s="9">
        <f t="shared" ref="AC188:AC195" si="743">X188+AB188</f>
        <v>0</v>
      </c>
      <c r="AD188" s="9">
        <f t="shared" ref="AD188:AD195" si="744">ROUND((X188+Y188+Z188)*33.8%,0)</f>
        <v>0</v>
      </c>
      <c r="AE188" s="9">
        <f t="shared" ref="AE188:AE195" si="745">ROUND(X188*2%,0)</f>
        <v>0</v>
      </c>
      <c r="AF188" s="29"/>
      <c r="AG188" s="29"/>
      <c r="AH188" s="29"/>
      <c r="AI188" s="9">
        <f t="shared" ref="AI188:AI195" si="746">AF188+AG188+AH188</f>
        <v>0</v>
      </c>
      <c r="AJ188" s="47"/>
      <c r="AK188" s="47"/>
      <c r="AL188" s="47"/>
      <c r="AM188" s="47"/>
      <c r="AN188" s="47"/>
      <c r="AO188" s="47"/>
      <c r="AP188" s="47"/>
      <c r="AQ188" s="47"/>
      <c r="AR188" s="47"/>
      <c r="AS188" s="47">
        <f t="shared" ref="AS188:AS195" si="747">AJ188+AL188+AM188+AP188+AR188+AN188</f>
        <v>0</v>
      </c>
      <c r="AT188" s="47">
        <f t="shared" ref="AT188:AT195" si="748">AK188+AQ188+AO188</f>
        <v>0</v>
      </c>
      <c r="AU188" s="47">
        <f t="shared" ref="AU188:AU195" si="749">AS188+AT188</f>
        <v>0</v>
      </c>
      <c r="AV188" s="9">
        <f t="shared" ref="AV188:AV195" si="750">AW188+AX188+AY188+AZ188+BA188</f>
        <v>25762165</v>
      </c>
      <c r="AW188" s="9">
        <f t="shared" ref="AW188:AW195" si="751">I188+X188</f>
        <v>18714766</v>
      </c>
      <c r="AX188" s="9">
        <f t="shared" ref="AX188:AX195" si="752">J188+AB188</f>
        <v>36400</v>
      </c>
      <c r="AY188" s="9">
        <f t="shared" ref="AY188:AY195" si="753">K188+AD188</f>
        <v>6337894</v>
      </c>
      <c r="AZ188" s="9">
        <f t="shared" ref="AZ188:AZ195" si="754">L188+AE188</f>
        <v>374295</v>
      </c>
      <c r="BA188" s="9">
        <f t="shared" ref="BA188:BA195" si="755">M188+AI188</f>
        <v>298810</v>
      </c>
      <c r="BB188" s="47">
        <f t="shared" ref="BB188:BB195" si="756">BC188+BD188</f>
        <v>33.97</v>
      </c>
      <c r="BC188" s="47">
        <f t="shared" ref="BC188:BC195" si="757">O188+AS188</f>
        <v>24.87</v>
      </c>
      <c r="BD188" s="47">
        <f t="shared" ref="BD188:BD195" si="758">P188+AT188</f>
        <v>9.1</v>
      </c>
    </row>
    <row r="189" spans="1:56" x14ac:dyDescent="0.25">
      <c r="A189" s="5">
        <v>1457</v>
      </c>
      <c r="B189" s="2">
        <v>600023389</v>
      </c>
      <c r="C189" s="7">
        <v>60254190</v>
      </c>
      <c r="D189" s="8" t="s">
        <v>59</v>
      </c>
      <c r="E189" s="2">
        <v>3114</v>
      </c>
      <c r="F189" s="2" t="s">
        <v>76</v>
      </c>
      <c r="G189" s="2" t="s">
        <v>19</v>
      </c>
      <c r="H189" s="9">
        <v>7535377</v>
      </c>
      <c r="I189" s="9">
        <v>5548878</v>
      </c>
      <c r="J189" s="9">
        <v>0</v>
      </c>
      <c r="K189" s="9">
        <v>1875521</v>
      </c>
      <c r="L189" s="9">
        <v>110978</v>
      </c>
      <c r="M189" s="9">
        <v>0</v>
      </c>
      <c r="N189" s="63">
        <v>13.45</v>
      </c>
      <c r="O189" s="47">
        <v>13.45</v>
      </c>
      <c r="P189" s="47">
        <v>0</v>
      </c>
      <c r="Q189" s="9"/>
      <c r="R189" s="9"/>
      <c r="S189" s="9"/>
      <c r="T189" s="9"/>
      <c r="U189" s="9"/>
      <c r="V189" s="9"/>
      <c r="W189" s="9"/>
      <c r="X189" s="9">
        <f t="shared" si="741"/>
        <v>0</v>
      </c>
      <c r="Y189" s="9"/>
      <c r="Z189" s="9"/>
      <c r="AA189" s="9"/>
      <c r="AB189" s="9">
        <f t="shared" si="742"/>
        <v>0</v>
      </c>
      <c r="AC189" s="9">
        <f t="shared" si="743"/>
        <v>0</v>
      </c>
      <c r="AD189" s="9">
        <f t="shared" si="744"/>
        <v>0</v>
      </c>
      <c r="AE189" s="9">
        <f t="shared" si="745"/>
        <v>0</v>
      </c>
      <c r="AF189" s="9"/>
      <c r="AG189" s="9"/>
      <c r="AH189" s="9"/>
      <c r="AI189" s="9">
        <f t="shared" si="746"/>
        <v>0</v>
      </c>
      <c r="AJ189" s="47"/>
      <c r="AK189" s="47"/>
      <c r="AL189" s="47"/>
      <c r="AM189" s="47"/>
      <c r="AN189" s="47"/>
      <c r="AO189" s="47"/>
      <c r="AP189" s="47"/>
      <c r="AQ189" s="47"/>
      <c r="AR189" s="47"/>
      <c r="AS189" s="47">
        <f t="shared" si="747"/>
        <v>0</v>
      </c>
      <c r="AT189" s="47">
        <f t="shared" si="748"/>
        <v>0</v>
      </c>
      <c r="AU189" s="47">
        <f t="shared" si="749"/>
        <v>0</v>
      </c>
      <c r="AV189" s="9">
        <f t="shared" si="750"/>
        <v>7535377</v>
      </c>
      <c r="AW189" s="9">
        <f t="shared" si="751"/>
        <v>5548878</v>
      </c>
      <c r="AX189" s="9">
        <f t="shared" si="752"/>
        <v>0</v>
      </c>
      <c r="AY189" s="9">
        <f t="shared" si="753"/>
        <v>1875521</v>
      </c>
      <c r="AZ189" s="9">
        <f t="shared" si="754"/>
        <v>110978</v>
      </c>
      <c r="BA189" s="9">
        <f t="shared" si="755"/>
        <v>0</v>
      </c>
      <c r="BB189" s="47">
        <f t="shared" si="756"/>
        <v>13.45</v>
      </c>
      <c r="BC189" s="47">
        <f t="shared" si="757"/>
        <v>13.45</v>
      </c>
      <c r="BD189" s="47">
        <f t="shared" si="758"/>
        <v>0</v>
      </c>
    </row>
    <row r="190" spans="1:56" x14ac:dyDescent="0.25">
      <c r="A190" s="5">
        <v>1457</v>
      </c>
      <c r="B190" s="2">
        <v>600023389</v>
      </c>
      <c r="C190" s="7">
        <v>60254190</v>
      </c>
      <c r="D190" s="8" t="s">
        <v>59</v>
      </c>
      <c r="E190" s="20">
        <v>3114</v>
      </c>
      <c r="F190" s="20" t="s">
        <v>112</v>
      </c>
      <c r="G190" s="20" t="s">
        <v>98</v>
      </c>
      <c r="H190" s="9">
        <v>0</v>
      </c>
      <c r="I190" s="50">
        <v>0</v>
      </c>
      <c r="J190" s="50">
        <v>0</v>
      </c>
      <c r="K190" s="50">
        <v>0</v>
      </c>
      <c r="L190" s="50">
        <v>0</v>
      </c>
      <c r="M190" s="50">
        <v>0</v>
      </c>
      <c r="N190" s="63">
        <v>0</v>
      </c>
      <c r="O190" s="47">
        <v>0</v>
      </c>
      <c r="P190" s="47">
        <v>0</v>
      </c>
      <c r="Q190" s="9"/>
      <c r="R190" s="50"/>
      <c r="S190" s="50"/>
      <c r="T190" s="50"/>
      <c r="U190" s="50"/>
      <c r="V190" s="50"/>
      <c r="W190" s="50"/>
      <c r="X190" s="9">
        <f t="shared" si="741"/>
        <v>0</v>
      </c>
      <c r="Y190" s="9"/>
      <c r="Z190" s="9"/>
      <c r="AA190" s="9"/>
      <c r="AB190" s="9">
        <f t="shared" si="742"/>
        <v>0</v>
      </c>
      <c r="AC190" s="9">
        <f t="shared" si="743"/>
        <v>0</v>
      </c>
      <c r="AD190" s="9">
        <f t="shared" si="744"/>
        <v>0</v>
      </c>
      <c r="AE190" s="9">
        <f t="shared" si="745"/>
        <v>0</v>
      </c>
      <c r="AF190" s="50"/>
      <c r="AG190" s="50"/>
      <c r="AH190" s="50"/>
      <c r="AI190" s="9">
        <f t="shared" si="746"/>
        <v>0</v>
      </c>
      <c r="AJ190" s="47"/>
      <c r="AK190" s="47"/>
      <c r="AL190" s="47"/>
      <c r="AM190" s="47"/>
      <c r="AN190" s="47"/>
      <c r="AO190" s="47"/>
      <c r="AP190" s="47"/>
      <c r="AQ190" s="47"/>
      <c r="AR190" s="47"/>
      <c r="AS190" s="47">
        <f t="shared" si="747"/>
        <v>0</v>
      </c>
      <c r="AT190" s="47">
        <f t="shared" si="748"/>
        <v>0</v>
      </c>
      <c r="AU190" s="47">
        <f t="shared" si="749"/>
        <v>0</v>
      </c>
      <c r="AV190" s="9">
        <f t="shared" si="750"/>
        <v>0</v>
      </c>
      <c r="AW190" s="9">
        <f t="shared" si="751"/>
        <v>0</v>
      </c>
      <c r="AX190" s="9">
        <f t="shared" si="752"/>
        <v>0</v>
      </c>
      <c r="AY190" s="9">
        <f t="shared" si="753"/>
        <v>0</v>
      </c>
      <c r="AZ190" s="9">
        <f t="shared" si="754"/>
        <v>0</v>
      </c>
      <c r="BA190" s="9">
        <f t="shared" si="755"/>
        <v>0</v>
      </c>
      <c r="BB190" s="47">
        <f t="shared" si="756"/>
        <v>0</v>
      </c>
      <c r="BC190" s="47">
        <f t="shared" si="757"/>
        <v>0</v>
      </c>
      <c r="BD190" s="47">
        <f t="shared" si="758"/>
        <v>0</v>
      </c>
    </row>
    <row r="191" spans="1:56" x14ac:dyDescent="0.25">
      <c r="A191" s="5">
        <v>1457</v>
      </c>
      <c r="B191" s="2">
        <v>600023389</v>
      </c>
      <c r="C191" s="7">
        <v>60254190</v>
      </c>
      <c r="D191" s="8" t="s">
        <v>59</v>
      </c>
      <c r="E191" s="2">
        <v>3141</v>
      </c>
      <c r="F191" s="2" t="s">
        <v>20</v>
      </c>
      <c r="G191" s="7" t="s">
        <v>98</v>
      </c>
      <c r="H191" s="9">
        <v>1008584</v>
      </c>
      <c r="I191" s="9">
        <v>720876</v>
      </c>
      <c r="J191" s="9">
        <v>17550</v>
      </c>
      <c r="K191" s="9">
        <v>249588</v>
      </c>
      <c r="L191" s="9">
        <v>14418</v>
      </c>
      <c r="M191" s="9">
        <v>6152</v>
      </c>
      <c r="N191" s="63">
        <v>2.2600000000000002</v>
      </c>
      <c r="O191" s="47">
        <v>0</v>
      </c>
      <c r="P191" s="47">
        <v>2.2600000000000002</v>
      </c>
      <c r="Q191" s="9"/>
      <c r="R191" s="50"/>
      <c r="S191" s="50"/>
      <c r="T191" s="50"/>
      <c r="U191" s="50"/>
      <c r="V191" s="50"/>
      <c r="W191" s="50"/>
      <c r="X191" s="9">
        <f t="shared" si="741"/>
        <v>0</v>
      </c>
      <c r="Y191" s="9"/>
      <c r="Z191" s="9"/>
      <c r="AA191" s="9"/>
      <c r="AB191" s="9">
        <f t="shared" si="742"/>
        <v>0</v>
      </c>
      <c r="AC191" s="9">
        <f t="shared" si="743"/>
        <v>0</v>
      </c>
      <c r="AD191" s="9">
        <f t="shared" si="744"/>
        <v>0</v>
      </c>
      <c r="AE191" s="9">
        <f t="shared" si="745"/>
        <v>0</v>
      </c>
      <c r="AF191" s="50"/>
      <c r="AG191" s="50"/>
      <c r="AH191" s="50"/>
      <c r="AI191" s="9">
        <f t="shared" si="746"/>
        <v>0</v>
      </c>
      <c r="AJ191" s="47"/>
      <c r="AK191" s="47"/>
      <c r="AL191" s="47"/>
      <c r="AM191" s="47"/>
      <c r="AN191" s="47"/>
      <c r="AO191" s="47"/>
      <c r="AP191" s="47"/>
      <c r="AQ191" s="47"/>
      <c r="AR191" s="47"/>
      <c r="AS191" s="47">
        <f t="shared" si="747"/>
        <v>0</v>
      </c>
      <c r="AT191" s="47">
        <f t="shared" si="748"/>
        <v>0</v>
      </c>
      <c r="AU191" s="47">
        <f t="shared" si="749"/>
        <v>0</v>
      </c>
      <c r="AV191" s="9">
        <f t="shared" si="750"/>
        <v>1008584</v>
      </c>
      <c r="AW191" s="9">
        <f t="shared" si="751"/>
        <v>720876</v>
      </c>
      <c r="AX191" s="9">
        <f t="shared" si="752"/>
        <v>17550</v>
      </c>
      <c r="AY191" s="9">
        <f t="shared" si="753"/>
        <v>249588</v>
      </c>
      <c r="AZ191" s="9">
        <f t="shared" si="754"/>
        <v>14418</v>
      </c>
      <c r="BA191" s="9">
        <f t="shared" si="755"/>
        <v>6152</v>
      </c>
      <c r="BB191" s="47">
        <f t="shared" si="756"/>
        <v>2.2600000000000002</v>
      </c>
      <c r="BC191" s="47">
        <f t="shared" si="757"/>
        <v>0</v>
      </c>
      <c r="BD191" s="47">
        <f t="shared" si="758"/>
        <v>2.2600000000000002</v>
      </c>
    </row>
    <row r="192" spans="1:56" x14ac:dyDescent="0.25">
      <c r="A192" s="5">
        <v>1457</v>
      </c>
      <c r="B192" s="2">
        <v>600023389</v>
      </c>
      <c r="C192" s="7">
        <v>60254190</v>
      </c>
      <c r="D192" s="8" t="s">
        <v>59</v>
      </c>
      <c r="E192" s="2">
        <v>3141</v>
      </c>
      <c r="F192" s="2" t="s">
        <v>20</v>
      </c>
      <c r="G192" s="7" t="s">
        <v>98</v>
      </c>
      <c r="H192" s="9">
        <v>111735</v>
      </c>
      <c r="I192" s="9">
        <v>81635</v>
      </c>
      <c r="J192" s="9">
        <v>0</v>
      </c>
      <c r="K192" s="9">
        <v>27593</v>
      </c>
      <c r="L192" s="9">
        <v>1633</v>
      </c>
      <c r="M192" s="9">
        <v>874</v>
      </c>
      <c r="N192" s="63">
        <v>0.26</v>
      </c>
      <c r="O192" s="47">
        <v>0</v>
      </c>
      <c r="P192" s="47">
        <v>0.26</v>
      </c>
      <c r="Q192" s="9"/>
      <c r="R192" s="50"/>
      <c r="S192" s="50"/>
      <c r="T192" s="50"/>
      <c r="U192" s="50"/>
      <c r="V192" s="50"/>
      <c r="W192" s="50"/>
      <c r="X192" s="9">
        <f t="shared" si="741"/>
        <v>0</v>
      </c>
      <c r="Y192" s="9"/>
      <c r="Z192" s="9"/>
      <c r="AA192" s="9"/>
      <c r="AB192" s="9">
        <f t="shared" si="742"/>
        <v>0</v>
      </c>
      <c r="AC192" s="9">
        <f t="shared" si="743"/>
        <v>0</v>
      </c>
      <c r="AD192" s="9">
        <f t="shared" si="744"/>
        <v>0</v>
      </c>
      <c r="AE192" s="9">
        <f t="shared" si="745"/>
        <v>0</v>
      </c>
      <c r="AF192" s="50"/>
      <c r="AG192" s="50"/>
      <c r="AH192" s="50"/>
      <c r="AI192" s="9">
        <f t="shared" si="746"/>
        <v>0</v>
      </c>
      <c r="AJ192" s="47"/>
      <c r="AK192" s="47"/>
      <c r="AL192" s="47"/>
      <c r="AM192" s="47"/>
      <c r="AN192" s="47"/>
      <c r="AO192" s="47"/>
      <c r="AP192" s="47"/>
      <c r="AQ192" s="47"/>
      <c r="AR192" s="47"/>
      <c r="AS192" s="47">
        <f t="shared" si="747"/>
        <v>0</v>
      </c>
      <c r="AT192" s="47">
        <f t="shared" si="748"/>
        <v>0</v>
      </c>
      <c r="AU192" s="47">
        <f t="shared" si="749"/>
        <v>0</v>
      </c>
      <c r="AV192" s="9">
        <f t="shared" si="750"/>
        <v>111735</v>
      </c>
      <c r="AW192" s="9">
        <f t="shared" si="751"/>
        <v>81635</v>
      </c>
      <c r="AX192" s="9">
        <f t="shared" si="752"/>
        <v>0</v>
      </c>
      <c r="AY192" s="9">
        <f t="shared" si="753"/>
        <v>27593</v>
      </c>
      <c r="AZ192" s="9">
        <f t="shared" si="754"/>
        <v>1633</v>
      </c>
      <c r="BA192" s="9">
        <f t="shared" si="755"/>
        <v>874</v>
      </c>
      <c r="BB192" s="47">
        <f t="shared" si="756"/>
        <v>0.26</v>
      </c>
      <c r="BC192" s="47">
        <f t="shared" si="757"/>
        <v>0</v>
      </c>
      <c r="BD192" s="47">
        <f t="shared" si="758"/>
        <v>0.26</v>
      </c>
    </row>
    <row r="193" spans="1:56" x14ac:dyDescent="0.25">
      <c r="A193" s="5">
        <v>1457</v>
      </c>
      <c r="B193" s="2">
        <v>600023389</v>
      </c>
      <c r="C193" s="7">
        <v>60254190</v>
      </c>
      <c r="D193" s="8" t="s">
        <v>59</v>
      </c>
      <c r="E193" s="2">
        <v>3143</v>
      </c>
      <c r="F193" s="2" t="s">
        <v>56</v>
      </c>
      <c r="G193" s="2" t="s">
        <v>19</v>
      </c>
      <c r="H193" s="9">
        <v>2043639</v>
      </c>
      <c r="I193" s="9">
        <v>1504889</v>
      </c>
      <c r="J193" s="9">
        <v>0</v>
      </c>
      <c r="K193" s="9">
        <v>508652</v>
      </c>
      <c r="L193" s="9">
        <v>30098</v>
      </c>
      <c r="M193" s="9">
        <v>0</v>
      </c>
      <c r="N193" s="63">
        <v>3.47</v>
      </c>
      <c r="O193" s="47">
        <v>3.47</v>
      </c>
      <c r="P193" s="47">
        <v>0</v>
      </c>
      <c r="Q193" s="9"/>
      <c r="R193" s="9"/>
      <c r="S193" s="9"/>
      <c r="T193" s="9"/>
      <c r="U193" s="9"/>
      <c r="V193" s="9"/>
      <c r="W193" s="9"/>
      <c r="X193" s="9">
        <f t="shared" si="741"/>
        <v>0</v>
      </c>
      <c r="Y193" s="9"/>
      <c r="Z193" s="9"/>
      <c r="AA193" s="9"/>
      <c r="AB193" s="9">
        <f t="shared" si="742"/>
        <v>0</v>
      </c>
      <c r="AC193" s="9">
        <f t="shared" si="743"/>
        <v>0</v>
      </c>
      <c r="AD193" s="9">
        <f t="shared" si="744"/>
        <v>0</v>
      </c>
      <c r="AE193" s="9">
        <f t="shared" si="745"/>
        <v>0</v>
      </c>
      <c r="AF193" s="9"/>
      <c r="AG193" s="9"/>
      <c r="AH193" s="9"/>
      <c r="AI193" s="9">
        <f t="shared" si="746"/>
        <v>0</v>
      </c>
      <c r="AJ193" s="47"/>
      <c r="AK193" s="47"/>
      <c r="AL193" s="47"/>
      <c r="AM193" s="47"/>
      <c r="AN193" s="47"/>
      <c r="AO193" s="47"/>
      <c r="AP193" s="47"/>
      <c r="AQ193" s="47"/>
      <c r="AR193" s="47"/>
      <c r="AS193" s="47">
        <f t="shared" si="747"/>
        <v>0</v>
      </c>
      <c r="AT193" s="47">
        <f t="shared" si="748"/>
        <v>0</v>
      </c>
      <c r="AU193" s="47">
        <f t="shared" si="749"/>
        <v>0</v>
      </c>
      <c r="AV193" s="9">
        <f t="shared" si="750"/>
        <v>2043639</v>
      </c>
      <c r="AW193" s="9">
        <f t="shared" si="751"/>
        <v>1504889</v>
      </c>
      <c r="AX193" s="9">
        <f t="shared" si="752"/>
        <v>0</v>
      </c>
      <c r="AY193" s="9">
        <f t="shared" si="753"/>
        <v>508652</v>
      </c>
      <c r="AZ193" s="9">
        <f t="shared" si="754"/>
        <v>30098</v>
      </c>
      <c r="BA193" s="9">
        <f t="shared" si="755"/>
        <v>0</v>
      </c>
      <c r="BB193" s="47">
        <f t="shared" si="756"/>
        <v>3.47</v>
      </c>
      <c r="BC193" s="47">
        <f t="shared" si="757"/>
        <v>3.47</v>
      </c>
      <c r="BD193" s="47">
        <f t="shared" si="758"/>
        <v>0</v>
      </c>
    </row>
    <row r="194" spans="1:56" x14ac:dyDescent="0.25">
      <c r="A194" s="5">
        <v>1457</v>
      </c>
      <c r="B194" s="2">
        <v>600023389</v>
      </c>
      <c r="C194" s="7">
        <v>60254190</v>
      </c>
      <c r="D194" s="8" t="s">
        <v>59</v>
      </c>
      <c r="E194" s="2">
        <v>3143</v>
      </c>
      <c r="F194" s="2" t="s">
        <v>97</v>
      </c>
      <c r="G194" s="7" t="s">
        <v>98</v>
      </c>
      <c r="H194" s="9">
        <v>35532</v>
      </c>
      <c r="I194" s="9">
        <v>25126</v>
      </c>
      <c r="J194" s="9">
        <v>0</v>
      </c>
      <c r="K194" s="9">
        <v>8493</v>
      </c>
      <c r="L194" s="9">
        <v>503</v>
      </c>
      <c r="M194" s="9">
        <v>1410</v>
      </c>
      <c r="N194" s="63">
        <v>0.1</v>
      </c>
      <c r="O194" s="47">
        <v>0</v>
      </c>
      <c r="P194" s="47">
        <v>0.1</v>
      </c>
      <c r="Q194" s="9"/>
      <c r="R194" s="50"/>
      <c r="S194" s="50"/>
      <c r="T194" s="50"/>
      <c r="U194" s="50"/>
      <c r="V194" s="50"/>
      <c r="W194" s="50"/>
      <c r="X194" s="9">
        <f t="shared" si="741"/>
        <v>0</v>
      </c>
      <c r="Y194" s="9"/>
      <c r="Z194" s="9"/>
      <c r="AA194" s="9"/>
      <c r="AB194" s="9">
        <f t="shared" si="742"/>
        <v>0</v>
      </c>
      <c r="AC194" s="9">
        <f t="shared" si="743"/>
        <v>0</v>
      </c>
      <c r="AD194" s="9">
        <f t="shared" si="744"/>
        <v>0</v>
      </c>
      <c r="AE194" s="9">
        <f t="shared" si="745"/>
        <v>0</v>
      </c>
      <c r="AF194" s="50"/>
      <c r="AG194" s="50"/>
      <c r="AH194" s="50"/>
      <c r="AI194" s="9">
        <f t="shared" si="746"/>
        <v>0</v>
      </c>
      <c r="AJ194" s="47"/>
      <c r="AK194" s="47"/>
      <c r="AL194" s="47"/>
      <c r="AM194" s="47"/>
      <c r="AN194" s="47"/>
      <c r="AO194" s="47"/>
      <c r="AP194" s="47"/>
      <c r="AQ194" s="47"/>
      <c r="AR194" s="47"/>
      <c r="AS194" s="47">
        <f t="shared" si="747"/>
        <v>0</v>
      </c>
      <c r="AT194" s="47">
        <f t="shared" si="748"/>
        <v>0</v>
      </c>
      <c r="AU194" s="47">
        <f t="shared" si="749"/>
        <v>0</v>
      </c>
      <c r="AV194" s="9">
        <f t="shared" si="750"/>
        <v>35532</v>
      </c>
      <c r="AW194" s="9">
        <f t="shared" si="751"/>
        <v>25126</v>
      </c>
      <c r="AX194" s="9">
        <f t="shared" si="752"/>
        <v>0</v>
      </c>
      <c r="AY194" s="9">
        <f t="shared" si="753"/>
        <v>8493</v>
      </c>
      <c r="AZ194" s="9">
        <f t="shared" si="754"/>
        <v>503</v>
      </c>
      <c r="BA194" s="9">
        <f t="shared" si="755"/>
        <v>1410</v>
      </c>
      <c r="BB194" s="47">
        <f t="shared" si="756"/>
        <v>0.1</v>
      </c>
      <c r="BC194" s="47">
        <f t="shared" si="757"/>
        <v>0</v>
      </c>
      <c r="BD194" s="47">
        <f t="shared" si="758"/>
        <v>0.1</v>
      </c>
    </row>
    <row r="195" spans="1:56" x14ac:dyDescent="0.25">
      <c r="A195" s="5">
        <v>1457</v>
      </c>
      <c r="B195" s="2">
        <v>600023389</v>
      </c>
      <c r="C195" s="7">
        <v>60254190</v>
      </c>
      <c r="D195" s="8" t="s">
        <v>59</v>
      </c>
      <c r="E195" s="2">
        <v>3146</v>
      </c>
      <c r="F195" s="2" t="s">
        <v>58</v>
      </c>
      <c r="G195" s="7" t="s">
        <v>98</v>
      </c>
      <c r="H195" s="9">
        <v>4243247</v>
      </c>
      <c r="I195" s="9">
        <v>3111179</v>
      </c>
      <c r="J195" s="9">
        <v>9750</v>
      </c>
      <c r="K195" s="9">
        <v>1054874</v>
      </c>
      <c r="L195" s="9">
        <v>62224</v>
      </c>
      <c r="M195" s="9">
        <v>5220</v>
      </c>
      <c r="N195" s="63">
        <v>5.34</v>
      </c>
      <c r="O195" s="47">
        <v>4.5</v>
      </c>
      <c r="P195" s="47">
        <v>0.84</v>
      </c>
      <c r="Q195" s="9"/>
      <c r="R195" s="50"/>
      <c r="S195" s="50"/>
      <c r="T195" s="50"/>
      <c r="U195" s="50"/>
      <c r="V195" s="50"/>
      <c r="W195" s="50"/>
      <c r="X195" s="9">
        <f t="shared" si="741"/>
        <v>0</v>
      </c>
      <c r="Y195" s="9"/>
      <c r="Z195" s="9"/>
      <c r="AA195" s="9"/>
      <c r="AB195" s="9">
        <f t="shared" si="742"/>
        <v>0</v>
      </c>
      <c r="AC195" s="9">
        <f t="shared" si="743"/>
        <v>0</v>
      </c>
      <c r="AD195" s="9">
        <f t="shared" si="744"/>
        <v>0</v>
      </c>
      <c r="AE195" s="9">
        <f t="shared" si="745"/>
        <v>0</v>
      </c>
      <c r="AF195" s="50"/>
      <c r="AG195" s="50"/>
      <c r="AH195" s="50"/>
      <c r="AI195" s="9">
        <f t="shared" si="746"/>
        <v>0</v>
      </c>
      <c r="AJ195" s="47"/>
      <c r="AK195" s="47"/>
      <c r="AL195" s="47"/>
      <c r="AM195" s="47"/>
      <c r="AN195" s="47"/>
      <c r="AO195" s="47"/>
      <c r="AP195" s="47"/>
      <c r="AQ195" s="47"/>
      <c r="AR195" s="47"/>
      <c r="AS195" s="47">
        <f t="shared" si="747"/>
        <v>0</v>
      </c>
      <c r="AT195" s="47">
        <f t="shared" si="748"/>
        <v>0</v>
      </c>
      <c r="AU195" s="47">
        <f t="shared" si="749"/>
        <v>0</v>
      </c>
      <c r="AV195" s="9">
        <f t="shared" si="750"/>
        <v>4243247</v>
      </c>
      <c r="AW195" s="9">
        <f t="shared" si="751"/>
        <v>3111179</v>
      </c>
      <c r="AX195" s="9">
        <f t="shared" si="752"/>
        <v>9750</v>
      </c>
      <c r="AY195" s="9">
        <f t="shared" si="753"/>
        <v>1054874</v>
      </c>
      <c r="AZ195" s="9">
        <f t="shared" si="754"/>
        <v>62224</v>
      </c>
      <c r="BA195" s="9">
        <f t="shared" si="755"/>
        <v>5220</v>
      </c>
      <c r="BB195" s="47">
        <f t="shared" si="756"/>
        <v>5.34</v>
      </c>
      <c r="BC195" s="47">
        <f t="shared" si="757"/>
        <v>4.5</v>
      </c>
      <c r="BD195" s="47">
        <f t="shared" si="758"/>
        <v>0.84</v>
      </c>
    </row>
    <row r="196" spans="1:56" x14ac:dyDescent="0.25">
      <c r="A196" s="30"/>
      <c r="B196" s="31"/>
      <c r="C196" s="32"/>
      <c r="D196" s="33" t="s">
        <v>189</v>
      </c>
      <c r="E196" s="31"/>
      <c r="F196" s="31"/>
      <c r="G196" s="32"/>
      <c r="H196" s="34">
        <v>40740279</v>
      </c>
      <c r="I196" s="34">
        <v>29707349</v>
      </c>
      <c r="J196" s="34">
        <v>63700</v>
      </c>
      <c r="K196" s="34">
        <v>10062615</v>
      </c>
      <c r="L196" s="34">
        <v>594149</v>
      </c>
      <c r="M196" s="34">
        <v>312466</v>
      </c>
      <c r="N196" s="64">
        <v>58.849999999999994</v>
      </c>
      <c r="O196" s="64">
        <v>46.29</v>
      </c>
      <c r="P196" s="64">
        <v>12.559999999999999</v>
      </c>
      <c r="Q196" s="51">
        <f t="shared" ref="Q196:BD196" si="759">SUM(Q188:Q195)</f>
        <v>0</v>
      </c>
      <c r="R196" s="51">
        <f t="shared" si="759"/>
        <v>0</v>
      </c>
      <c r="S196" s="51">
        <f t="shared" si="759"/>
        <v>0</v>
      </c>
      <c r="T196" s="51">
        <f t="shared" si="759"/>
        <v>0</v>
      </c>
      <c r="U196" s="51">
        <f t="shared" si="759"/>
        <v>0</v>
      </c>
      <c r="V196" s="51">
        <f t="shared" si="759"/>
        <v>0</v>
      </c>
      <c r="W196" s="51">
        <f t="shared" si="759"/>
        <v>0</v>
      </c>
      <c r="X196" s="51">
        <f t="shared" si="759"/>
        <v>0</v>
      </c>
      <c r="Y196" s="51">
        <f t="shared" si="759"/>
        <v>0</v>
      </c>
      <c r="Z196" s="51">
        <f t="shared" si="759"/>
        <v>0</v>
      </c>
      <c r="AA196" s="51">
        <f t="shared" si="759"/>
        <v>0</v>
      </c>
      <c r="AB196" s="51">
        <f t="shared" si="759"/>
        <v>0</v>
      </c>
      <c r="AC196" s="51">
        <f t="shared" si="759"/>
        <v>0</v>
      </c>
      <c r="AD196" s="51">
        <f t="shared" si="759"/>
        <v>0</v>
      </c>
      <c r="AE196" s="51">
        <f t="shared" si="759"/>
        <v>0</v>
      </c>
      <c r="AF196" s="51">
        <f t="shared" si="759"/>
        <v>0</v>
      </c>
      <c r="AG196" s="51">
        <f t="shared" si="759"/>
        <v>0</v>
      </c>
      <c r="AH196" s="51">
        <f t="shared" si="759"/>
        <v>0</v>
      </c>
      <c r="AI196" s="51">
        <f t="shared" si="759"/>
        <v>0</v>
      </c>
      <c r="AJ196" s="58">
        <f t="shared" si="759"/>
        <v>0</v>
      </c>
      <c r="AK196" s="58">
        <f t="shared" si="759"/>
        <v>0</v>
      </c>
      <c r="AL196" s="58">
        <f t="shared" si="759"/>
        <v>0</v>
      </c>
      <c r="AM196" s="58">
        <f t="shared" si="759"/>
        <v>0</v>
      </c>
      <c r="AN196" s="58">
        <f t="shared" si="759"/>
        <v>0</v>
      </c>
      <c r="AO196" s="58">
        <f t="shared" si="759"/>
        <v>0</v>
      </c>
      <c r="AP196" s="58">
        <f t="shared" si="759"/>
        <v>0</v>
      </c>
      <c r="AQ196" s="58">
        <f t="shared" si="759"/>
        <v>0</v>
      </c>
      <c r="AR196" s="58">
        <f t="shared" si="759"/>
        <v>0</v>
      </c>
      <c r="AS196" s="58">
        <f t="shared" si="759"/>
        <v>0</v>
      </c>
      <c r="AT196" s="58">
        <f t="shared" si="759"/>
        <v>0</v>
      </c>
      <c r="AU196" s="58">
        <f t="shared" si="759"/>
        <v>0</v>
      </c>
      <c r="AV196" s="51">
        <f t="shared" si="759"/>
        <v>40740279</v>
      </c>
      <c r="AW196" s="51">
        <f t="shared" si="759"/>
        <v>29707349</v>
      </c>
      <c r="AX196" s="51">
        <f t="shared" si="759"/>
        <v>63700</v>
      </c>
      <c r="AY196" s="51">
        <f t="shared" si="759"/>
        <v>10062615</v>
      </c>
      <c r="AZ196" s="51">
        <f t="shared" si="759"/>
        <v>594149</v>
      </c>
      <c r="BA196" s="51">
        <f t="shared" si="759"/>
        <v>312466</v>
      </c>
      <c r="BB196" s="58">
        <f t="shared" si="759"/>
        <v>58.849999999999994</v>
      </c>
      <c r="BC196" s="58">
        <f t="shared" si="759"/>
        <v>46.29</v>
      </c>
      <c r="BD196" s="58">
        <f t="shared" si="759"/>
        <v>12.559999999999999</v>
      </c>
    </row>
    <row r="197" spans="1:56" x14ac:dyDescent="0.25">
      <c r="A197" s="26">
        <v>1459</v>
      </c>
      <c r="B197" s="6">
        <v>600023133</v>
      </c>
      <c r="C197" s="27">
        <v>70842922</v>
      </c>
      <c r="D197" s="28" t="s">
        <v>60</v>
      </c>
      <c r="E197" s="6">
        <v>3112</v>
      </c>
      <c r="F197" s="6" t="s">
        <v>73</v>
      </c>
      <c r="G197" s="6" t="s">
        <v>19</v>
      </c>
      <c r="H197" s="29">
        <v>2503248</v>
      </c>
      <c r="I197" s="29">
        <v>1832730</v>
      </c>
      <c r="J197" s="29">
        <v>0</v>
      </c>
      <c r="K197" s="29">
        <v>619463</v>
      </c>
      <c r="L197" s="29">
        <v>36655</v>
      </c>
      <c r="M197" s="29">
        <v>14400</v>
      </c>
      <c r="N197" s="63">
        <v>3.9</v>
      </c>
      <c r="O197" s="47">
        <v>3</v>
      </c>
      <c r="P197" s="47">
        <v>0.9</v>
      </c>
      <c r="Q197" s="9"/>
      <c r="R197" s="29"/>
      <c r="S197" s="29"/>
      <c r="T197" s="29"/>
      <c r="U197" s="29"/>
      <c r="V197" s="29"/>
      <c r="W197" s="29"/>
      <c r="X197" s="9">
        <f t="shared" ref="X197:X199" si="760">SUBTOTAL(9,Q197:W197)</f>
        <v>0</v>
      </c>
      <c r="Y197" s="9"/>
      <c r="Z197" s="9"/>
      <c r="AA197" s="9"/>
      <c r="AB197" s="9">
        <f t="shared" ref="AB197:AB199" si="761">SUBTOTAL(9,Y197:AA197)</f>
        <v>0</v>
      </c>
      <c r="AC197" s="9">
        <f t="shared" ref="AC197:AC199" si="762">X197+AB197</f>
        <v>0</v>
      </c>
      <c r="AD197" s="9">
        <f t="shared" ref="AD197:AD199" si="763">ROUND((X197+Y197+Z197)*33.8%,0)</f>
        <v>0</v>
      </c>
      <c r="AE197" s="9">
        <f t="shared" ref="AE197:AE199" si="764">ROUND(X197*2%,0)</f>
        <v>0</v>
      </c>
      <c r="AF197" s="29"/>
      <c r="AG197" s="29"/>
      <c r="AH197" s="29"/>
      <c r="AI197" s="9">
        <f t="shared" ref="AI197:AI199" si="765">AF197+AG197+AH197</f>
        <v>0</v>
      </c>
      <c r="AJ197" s="47"/>
      <c r="AK197" s="47"/>
      <c r="AL197" s="47"/>
      <c r="AM197" s="47"/>
      <c r="AN197" s="47"/>
      <c r="AO197" s="47"/>
      <c r="AP197" s="47"/>
      <c r="AQ197" s="47"/>
      <c r="AR197" s="47"/>
      <c r="AS197" s="47">
        <f t="shared" ref="AS197:AS199" si="766">AJ197+AL197+AM197+AP197+AR197+AN197</f>
        <v>0</v>
      </c>
      <c r="AT197" s="47">
        <f t="shared" ref="AT197:AT199" si="767">AK197+AQ197+AO197</f>
        <v>0</v>
      </c>
      <c r="AU197" s="47">
        <f t="shared" ref="AU197:AU199" si="768">AS197+AT197</f>
        <v>0</v>
      </c>
      <c r="AV197" s="9">
        <f t="shared" ref="AV197:AV199" si="769">AW197+AX197+AY197+AZ197+BA197</f>
        <v>2503248</v>
      </c>
      <c r="AW197" s="9">
        <f t="shared" ref="AW197:AW199" si="770">I197+X197</f>
        <v>1832730</v>
      </c>
      <c r="AX197" s="9">
        <f t="shared" ref="AX197:AX199" si="771">J197+AB197</f>
        <v>0</v>
      </c>
      <c r="AY197" s="9">
        <f t="shared" ref="AY197:AY199" si="772">K197+AD197</f>
        <v>619463</v>
      </c>
      <c r="AZ197" s="9">
        <f t="shared" ref="AZ197:AZ199" si="773">L197+AE197</f>
        <v>36655</v>
      </c>
      <c r="BA197" s="9">
        <f t="shared" ref="BA197:BA199" si="774">M197+AI197</f>
        <v>14400</v>
      </c>
      <c r="BB197" s="47">
        <f t="shared" ref="BB197:BB199" si="775">BC197+BD197</f>
        <v>3.9</v>
      </c>
      <c r="BC197" s="47">
        <f t="shared" ref="BC197:BC199" si="776">O197+AS197</f>
        <v>3</v>
      </c>
      <c r="BD197" s="47">
        <f t="shared" ref="BD197:BD199" si="777">P197+AT197</f>
        <v>0.9</v>
      </c>
    </row>
    <row r="198" spans="1:56" x14ac:dyDescent="0.25">
      <c r="A198" s="5">
        <v>1459</v>
      </c>
      <c r="B198" s="2">
        <v>600023133</v>
      </c>
      <c r="C198" s="7">
        <v>70842922</v>
      </c>
      <c r="D198" s="8" t="s">
        <v>60</v>
      </c>
      <c r="E198" s="2">
        <v>3114</v>
      </c>
      <c r="F198" s="2" t="s">
        <v>75</v>
      </c>
      <c r="G198" s="2" t="s">
        <v>19</v>
      </c>
      <c r="H198" s="9">
        <v>3902859</v>
      </c>
      <c r="I198" s="9">
        <v>2845383</v>
      </c>
      <c r="J198" s="9">
        <v>0</v>
      </c>
      <c r="K198" s="9">
        <v>961739</v>
      </c>
      <c r="L198" s="9">
        <v>56907</v>
      </c>
      <c r="M198" s="9">
        <v>38830</v>
      </c>
      <c r="N198" s="63">
        <v>5.2799999999999994</v>
      </c>
      <c r="O198" s="47">
        <v>3.09</v>
      </c>
      <c r="P198" s="47">
        <v>2.19</v>
      </c>
      <c r="Q198" s="9"/>
      <c r="R198" s="9"/>
      <c r="S198" s="9"/>
      <c r="T198" s="9"/>
      <c r="U198" s="9"/>
      <c r="V198" s="9"/>
      <c r="W198" s="9"/>
      <c r="X198" s="9">
        <f t="shared" si="760"/>
        <v>0</v>
      </c>
      <c r="Y198" s="9"/>
      <c r="Z198" s="9"/>
      <c r="AA198" s="9"/>
      <c r="AB198" s="9">
        <f t="shared" si="761"/>
        <v>0</v>
      </c>
      <c r="AC198" s="9">
        <f t="shared" si="762"/>
        <v>0</v>
      </c>
      <c r="AD198" s="9">
        <f t="shared" si="763"/>
        <v>0</v>
      </c>
      <c r="AE198" s="9">
        <f t="shared" si="764"/>
        <v>0</v>
      </c>
      <c r="AF198" s="9"/>
      <c r="AG198" s="9"/>
      <c r="AH198" s="9"/>
      <c r="AI198" s="9">
        <f t="shared" si="765"/>
        <v>0</v>
      </c>
      <c r="AJ198" s="47"/>
      <c r="AK198" s="47"/>
      <c r="AL198" s="47"/>
      <c r="AM198" s="47"/>
      <c r="AN198" s="47"/>
      <c r="AO198" s="47"/>
      <c r="AP198" s="47"/>
      <c r="AQ198" s="47"/>
      <c r="AR198" s="47"/>
      <c r="AS198" s="47">
        <f t="shared" si="766"/>
        <v>0</v>
      </c>
      <c r="AT198" s="47">
        <f t="shared" si="767"/>
        <v>0</v>
      </c>
      <c r="AU198" s="47">
        <f t="shared" si="768"/>
        <v>0</v>
      </c>
      <c r="AV198" s="9">
        <f t="shared" si="769"/>
        <v>3902859</v>
      </c>
      <c r="AW198" s="9">
        <f t="shared" si="770"/>
        <v>2845383</v>
      </c>
      <c r="AX198" s="9">
        <f t="shared" si="771"/>
        <v>0</v>
      </c>
      <c r="AY198" s="9">
        <f t="shared" si="772"/>
        <v>961739</v>
      </c>
      <c r="AZ198" s="9">
        <f t="shared" si="773"/>
        <v>56907</v>
      </c>
      <c r="BA198" s="9">
        <f t="shared" si="774"/>
        <v>38830</v>
      </c>
      <c r="BB198" s="47">
        <f t="shared" si="775"/>
        <v>5.2799999999999994</v>
      </c>
      <c r="BC198" s="47">
        <f t="shared" si="776"/>
        <v>3.09</v>
      </c>
      <c r="BD198" s="47">
        <f t="shared" si="777"/>
        <v>2.19</v>
      </c>
    </row>
    <row r="199" spans="1:56" x14ac:dyDescent="0.25">
      <c r="A199" s="5">
        <v>1459</v>
      </c>
      <c r="B199" s="2">
        <v>600023133</v>
      </c>
      <c r="C199" s="7">
        <v>70842922</v>
      </c>
      <c r="D199" s="8" t="s">
        <v>60</v>
      </c>
      <c r="E199" s="20">
        <v>3114</v>
      </c>
      <c r="F199" s="20" t="s">
        <v>112</v>
      </c>
      <c r="G199" s="20" t="s">
        <v>98</v>
      </c>
      <c r="H199" s="9">
        <v>0</v>
      </c>
      <c r="I199" s="50">
        <v>0</v>
      </c>
      <c r="J199" s="50">
        <v>0</v>
      </c>
      <c r="K199" s="50">
        <v>0</v>
      </c>
      <c r="L199" s="50">
        <v>0</v>
      </c>
      <c r="M199" s="50">
        <v>0</v>
      </c>
      <c r="N199" s="63">
        <v>0</v>
      </c>
      <c r="O199" s="47">
        <v>0</v>
      </c>
      <c r="P199" s="47">
        <v>0</v>
      </c>
      <c r="Q199" s="9"/>
      <c r="R199" s="50"/>
      <c r="S199" s="50"/>
      <c r="T199" s="50"/>
      <c r="U199" s="50"/>
      <c r="V199" s="50"/>
      <c r="W199" s="50"/>
      <c r="X199" s="9">
        <f t="shared" si="760"/>
        <v>0</v>
      </c>
      <c r="Y199" s="9"/>
      <c r="Z199" s="9"/>
      <c r="AA199" s="9"/>
      <c r="AB199" s="9">
        <f t="shared" si="761"/>
        <v>0</v>
      </c>
      <c r="AC199" s="9">
        <f t="shared" si="762"/>
        <v>0</v>
      </c>
      <c r="AD199" s="9">
        <f t="shared" si="763"/>
        <v>0</v>
      </c>
      <c r="AE199" s="9">
        <f t="shared" si="764"/>
        <v>0</v>
      </c>
      <c r="AF199" s="50"/>
      <c r="AG199" s="50"/>
      <c r="AH199" s="50"/>
      <c r="AI199" s="9">
        <f t="shared" si="765"/>
        <v>0</v>
      </c>
      <c r="AJ199" s="47"/>
      <c r="AK199" s="47"/>
      <c r="AL199" s="47"/>
      <c r="AM199" s="47"/>
      <c r="AN199" s="47"/>
      <c r="AO199" s="47"/>
      <c r="AP199" s="47"/>
      <c r="AQ199" s="47"/>
      <c r="AR199" s="47"/>
      <c r="AS199" s="47">
        <f t="shared" si="766"/>
        <v>0</v>
      </c>
      <c r="AT199" s="47">
        <f t="shared" si="767"/>
        <v>0</v>
      </c>
      <c r="AU199" s="47">
        <f t="shared" si="768"/>
        <v>0</v>
      </c>
      <c r="AV199" s="9">
        <f t="shared" si="769"/>
        <v>0</v>
      </c>
      <c r="AW199" s="9">
        <f t="shared" si="770"/>
        <v>0</v>
      </c>
      <c r="AX199" s="9">
        <f t="shared" si="771"/>
        <v>0</v>
      </c>
      <c r="AY199" s="9">
        <f t="shared" si="772"/>
        <v>0</v>
      </c>
      <c r="AZ199" s="9">
        <f t="shared" si="773"/>
        <v>0</v>
      </c>
      <c r="BA199" s="9">
        <f t="shared" si="774"/>
        <v>0</v>
      </c>
      <c r="BB199" s="47">
        <f t="shared" si="775"/>
        <v>0</v>
      </c>
      <c r="BC199" s="47">
        <f t="shared" si="776"/>
        <v>0</v>
      </c>
      <c r="BD199" s="47">
        <f t="shared" si="777"/>
        <v>0</v>
      </c>
    </row>
    <row r="200" spans="1:56" x14ac:dyDescent="0.25">
      <c r="A200" s="30"/>
      <c r="B200" s="31"/>
      <c r="C200" s="32"/>
      <c r="D200" s="33" t="s">
        <v>190</v>
      </c>
      <c r="E200" s="35"/>
      <c r="F200" s="35"/>
      <c r="G200" s="35"/>
      <c r="H200" s="34">
        <v>6406107</v>
      </c>
      <c r="I200" s="51">
        <v>4678113</v>
      </c>
      <c r="J200" s="51">
        <v>0</v>
      </c>
      <c r="K200" s="51">
        <v>1581202</v>
      </c>
      <c r="L200" s="51">
        <v>93562</v>
      </c>
      <c r="M200" s="51">
        <v>53230</v>
      </c>
      <c r="N200" s="65">
        <v>9.18</v>
      </c>
      <c r="O200" s="65">
        <v>6.09</v>
      </c>
      <c r="P200" s="65">
        <v>3.09</v>
      </c>
      <c r="Q200" s="51">
        <f t="shared" ref="Q200:BD200" si="778">SUM(Q197:Q199)</f>
        <v>0</v>
      </c>
      <c r="R200" s="51">
        <f t="shared" si="778"/>
        <v>0</v>
      </c>
      <c r="S200" s="51">
        <f t="shared" si="778"/>
        <v>0</v>
      </c>
      <c r="T200" s="51">
        <f t="shared" si="778"/>
        <v>0</v>
      </c>
      <c r="U200" s="51">
        <f t="shared" si="778"/>
        <v>0</v>
      </c>
      <c r="V200" s="51">
        <f t="shared" si="778"/>
        <v>0</v>
      </c>
      <c r="W200" s="51">
        <f t="shared" si="778"/>
        <v>0</v>
      </c>
      <c r="X200" s="51">
        <f t="shared" si="778"/>
        <v>0</v>
      </c>
      <c r="Y200" s="51">
        <f t="shared" si="778"/>
        <v>0</v>
      </c>
      <c r="Z200" s="51">
        <f t="shared" si="778"/>
        <v>0</v>
      </c>
      <c r="AA200" s="51">
        <f t="shared" si="778"/>
        <v>0</v>
      </c>
      <c r="AB200" s="51">
        <f t="shared" si="778"/>
        <v>0</v>
      </c>
      <c r="AC200" s="51">
        <f t="shared" si="778"/>
        <v>0</v>
      </c>
      <c r="AD200" s="51">
        <f t="shared" si="778"/>
        <v>0</v>
      </c>
      <c r="AE200" s="51">
        <f t="shared" si="778"/>
        <v>0</v>
      </c>
      <c r="AF200" s="51">
        <f t="shared" si="778"/>
        <v>0</v>
      </c>
      <c r="AG200" s="51">
        <f t="shared" si="778"/>
        <v>0</v>
      </c>
      <c r="AH200" s="51">
        <f t="shared" si="778"/>
        <v>0</v>
      </c>
      <c r="AI200" s="51">
        <f t="shared" si="778"/>
        <v>0</v>
      </c>
      <c r="AJ200" s="58">
        <f t="shared" si="778"/>
        <v>0</v>
      </c>
      <c r="AK200" s="58">
        <f t="shared" si="778"/>
        <v>0</v>
      </c>
      <c r="AL200" s="58">
        <f t="shared" si="778"/>
        <v>0</v>
      </c>
      <c r="AM200" s="58">
        <f t="shared" si="778"/>
        <v>0</v>
      </c>
      <c r="AN200" s="58">
        <f t="shared" si="778"/>
        <v>0</v>
      </c>
      <c r="AO200" s="58">
        <f t="shared" si="778"/>
        <v>0</v>
      </c>
      <c r="AP200" s="58">
        <f t="shared" si="778"/>
        <v>0</v>
      </c>
      <c r="AQ200" s="58">
        <f t="shared" si="778"/>
        <v>0</v>
      </c>
      <c r="AR200" s="58">
        <f t="shared" si="778"/>
        <v>0</v>
      </c>
      <c r="AS200" s="58">
        <f t="shared" si="778"/>
        <v>0</v>
      </c>
      <c r="AT200" s="58">
        <f t="shared" si="778"/>
        <v>0</v>
      </c>
      <c r="AU200" s="58">
        <f t="shared" si="778"/>
        <v>0</v>
      </c>
      <c r="AV200" s="51">
        <f t="shared" si="778"/>
        <v>6406107</v>
      </c>
      <c r="AW200" s="51">
        <f t="shared" si="778"/>
        <v>4678113</v>
      </c>
      <c r="AX200" s="51">
        <f t="shared" si="778"/>
        <v>0</v>
      </c>
      <c r="AY200" s="51">
        <f t="shared" si="778"/>
        <v>1581202</v>
      </c>
      <c r="AZ200" s="51">
        <f t="shared" si="778"/>
        <v>93562</v>
      </c>
      <c r="BA200" s="51">
        <f t="shared" si="778"/>
        <v>53230</v>
      </c>
      <c r="BB200" s="58">
        <f t="shared" si="778"/>
        <v>9.18</v>
      </c>
      <c r="BC200" s="58">
        <f t="shared" si="778"/>
        <v>6.09</v>
      </c>
      <c r="BD200" s="58">
        <f t="shared" si="778"/>
        <v>3.09</v>
      </c>
    </row>
    <row r="201" spans="1:56" x14ac:dyDescent="0.25">
      <c r="A201" s="26">
        <v>1460</v>
      </c>
      <c r="B201" s="6">
        <v>600171523</v>
      </c>
      <c r="C201" s="27">
        <v>70972826</v>
      </c>
      <c r="D201" s="28" t="s">
        <v>61</v>
      </c>
      <c r="E201" s="6">
        <v>3112</v>
      </c>
      <c r="F201" s="6" t="s">
        <v>73</v>
      </c>
      <c r="G201" s="6" t="s">
        <v>19</v>
      </c>
      <c r="H201" s="29">
        <v>1573648</v>
      </c>
      <c r="I201" s="29">
        <v>1154490</v>
      </c>
      <c r="J201" s="29">
        <v>0</v>
      </c>
      <c r="K201" s="29">
        <v>390218</v>
      </c>
      <c r="L201" s="29">
        <v>23090</v>
      </c>
      <c r="M201" s="29">
        <v>5850</v>
      </c>
      <c r="N201" s="63">
        <v>2.1</v>
      </c>
      <c r="O201" s="47">
        <v>2</v>
      </c>
      <c r="P201" s="47">
        <v>0.1</v>
      </c>
      <c r="Q201" s="9"/>
      <c r="R201" s="29"/>
      <c r="S201" s="29"/>
      <c r="T201" s="29"/>
      <c r="U201" s="29"/>
      <c r="V201" s="29"/>
      <c r="W201" s="29"/>
      <c r="X201" s="9">
        <f t="shared" ref="X201:X204" si="779">SUBTOTAL(9,Q201:W201)</f>
        <v>0</v>
      </c>
      <c r="Y201" s="9"/>
      <c r="Z201" s="9"/>
      <c r="AA201" s="9"/>
      <c r="AB201" s="9">
        <f t="shared" ref="AB201:AB204" si="780">SUBTOTAL(9,Y201:AA201)</f>
        <v>0</v>
      </c>
      <c r="AC201" s="9">
        <f t="shared" ref="AC201:AC204" si="781">X201+AB201</f>
        <v>0</v>
      </c>
      <c r="AD201" s="9">
        <f t="shared" ref="AD201:AD204" si="782">ROUND((X201+Y201+Z201)*33.8%,0)</f>
        <v>0</v>
      </c>
      <c r="AE201" s="9">
        <f t="shared" ref="AE201:AE204" si="783">ROUND(X201*2%,0)</f>
        <v>0</v>
      </c>
      <c r="AF201" s="29"/>
      <c r="AG201" s="29"/>
      <c r="AH201" s="29"/>
      <c r="AI201" s="9">
        <f t="shared" ref="AI201:AI204" si="784">AF201+AG201+AH201</f>
        <v>0</v>
      </c>
      <c r="AJ201" s="47"/>
      <c r="AK201" s="47"/>
      <c r="AL201" s="47"/>
      <c r="AM201" s="47"/>
      <c r="AN201" s="47"/>
      <c r="AO201" s="47"/>
      <c r="AP201" s="47"/>
      <c r="AQ201" s="47"/>
      <c r="AR201" s="47"/>
      <c r="AS201" s="47">
        <f t="shared" ref="AS201:AS204" si="785">AJ201+AL201+AM201+AP201+AR201+AN201</f>
        <v>0</v>
      </c>
      <c r="AT201" s="47">
        <f t="shared" ref="AT201:AT204" si="786">AK201+AQ201+AO201</f>
        <v>0</v>
      </c>
      <c r="AU201" s="47">
        <f t="shared" ref="AU201:AU204" si="787">AS201+AT201</f>
        <v>0</v>
      </c>
      <c r="AV201" s="9">
        <f t="shared" ref="AV201:AV204" si="788">AW201+AX201+AY201+AZ201+BA201</f>
        <v>1573648</v>
      </c>
      <c r="AW201" s="9">
        <f t="shared" ref="AW201:AW204" si="789">I201+X201</f>
        <v>1154490</v>
      </c>
      <c r="AX201" s="9">
        <f t="shared" ref="AX201:AX204" si="790">J201+AB201</f>
        <v>0</v>
      </c>
      <c r="AY201" s="9">
        <f t="shared" ref="AY201:AY204" si="791">K201+AD201</f>
        <v>390218</v>
      </c>
      <c r="AZ201" s="9">
        <f t="shared" ref="AZ201:AZ204" si="792">L201+AE201</f>
        <v>23090</v>
      </c>
      <c r="BA201" s="9">
        <f t="shared" ref="BA201:BA204" si="793">M201+AI201</f>
        <v>5850</v>
      </c>
      <c r="BB201" s="47">
        <f t="shared" ref="BB201:BB204" si="794">BC201+BD201</f>
        <v>2.1</v>
      </c>
      <c r="BC201" s="47">
        <f t="shared" ref="BC201:BC204" si="795">O201+AS201</f>
        <v>2</v>
      </c>
      <c r="BD201" s="47">
        <f t="shared" ref="BD201:BD204" si="796">P201+AT201</f>
        <v>0.1</v>
      </c>
    </row>
    <row r="202" spans="1:56" x14ac:dyDescent="0.25">
      <c r="A202" s="5">
        <v>1460</v>
      </c>
      <c r="B202" s="2">
        <v>600171523</v>
      </c>
      <c r="C202" s="7">
        <v>70972826</v>
      </c>
      <c r="D202" s="8" t="s">
        <v>61</v>
      </c>
      <c r="E202" s="2">
        <v>3114</v>
      </c>
      <c r="F202" s="2" t="s">
        <v>75</v>
      </c>
      <c r="G202" s="2" t="s">
        <v>19</v>
      </c>
      <c r="H202" s="9">
        <v>7161118</v>
      </c>
      <c r="I202" s="9">
        <v>5202018</v>
      </c>
      <c r="J202" s="9">
        <v>26000</v>
      </c>
      <c r="K202" s="9">
        <v>1767070</v>
      </c>
      <c r="L202" s="9">
        <v>104040</v>
      </c>
      <c r="M202" s="9">
        <v>61990</v>
      </c>
      <c r="N202" s="63">
        <v>9.629999999999999</v>
      </c>
      <c r="O202" s="47">
        <v>6.42</v>
      </c>
      <c r="P202" s="47">
        <v>3.21</v>
      </c>
      <c r="Q202" s="9"/>
      <c r="R202" s="9"/>
      <c r="S202" s="9"/>
      <c r="T202" s="9"/>
      <c r="U202" s="9"/>
      <c r="V202" s="9"/>
      <c r="W202" s="9"/>
      <c r="X202" s="9">
        <f t="shared" si="779"/>
        <v>0</v>
      </c>
      <c r="Y202" s="9"/>
      <c r="Z202" s="9"/>
      <c r="AA202" s="9"/>
      <c r="AB202" s="9">
        <f t="shared" si="780"/>
        <v>0</v>
      </c>
      <c r="AC202" s="9">
        <f t="shared" si="781"/>
        <v>0</v>
      </c>
      <c r="AD202" s="9">
        <f t="shared" si="782"/>
        <v>0</v>
      </c>
      <c r="AE202" s="9">
        <f t="shared" si="783"/>
        <v>0</v>
      </c>
      <c r="AF202" s="9"/>
      <c r="AG202" s="9"/>
      <c r="AH202" s="9"/>
      <c r="AI202" s="9">
        <f t="shared" si="784"/>
        <v>0</v>
      </c>
      <c r="AJ202" s="47"/>
      <c r="AK202" s="47"/>
      <c r="AL202" s="47"/>
      <c r="AM202" s="47"/>
      <c r="AN202" s="47"/>
      <c r="AO202" s="47"/>
      <c r="AP202" s="47"/>
      <c r="AQ202" s="47"/>
      <c r="AR202" s="47"/>
      <c r="AS202" s="47">
        <f t="shared" si="785"/>
        <v>0</v>
      </c>
      <c r="AT202" s="47">
        <f t="shared" si="786"/>
        <v>0</v>
      </c>
      <c r="AU202" s="47">
        <f t="shared" si="787"/>
        <v>0</v>
      </c>
      <c r="AV202" s="9">
        <f t="shared" si="788"/>
        <v>7161118</v>
      </c>
      <c r="AW202" s="9">
        <f t="shared" si="789"/>
        <v>5202018</v>
      </c>
      <c r="AX202" s="9">
        <f t="shared" si="790"/>
        <v>26000</v>
      </c>
      <c r="AY202" s="9">
        <f t="shared" si="791"/>
        <v>1767070</v>
      </c>
      <c r="AZ202" s="9">
        <f t="shared" si="792"/>
        <v>104040</v>
      </c>
      <c r="BA202" s="9">
        <f t="shared" si="793"/>
        <v>61990</v>
      </c>
      <c r="BB202" s="47">
        <f t="shared" si="794"/>
        <v>9.629999999999999</v>
      </c>
      <c r="BC202" s="47">
        <f t="shared" si="795"/>
        <v>6.42</v>
      </c>
      <c r="BD202" s="47">
        <f t="shared" si="796"/>
        <v>3.21</v>
      </c>
    </row>
    <row r="203" spans="1:56" x14ac:dyDescent="0.25">
      <c r="A203" s="5">
        <v>1460</v>
      </c>
      <c r="B203" s="2">
        <v>600171523</v>
      </c>
      <c r="C203" s="7">
        <v>70972826</v>
      </c>
      <c r="D203" s="8" t="s">
        <v>61</v>
      </c>
      <c r="E203" s="20">
        <v>3114</v>
      </c>
      <c r="F203" s="20" t="s">
        <v>112</v>
      </c>
      <c r="G203" s="20" t="s">
        <v>98</v>
      </c>
      <c r="H203" s="9">
        <v>0</v>
      </c>
      <c r="I203" s="50">
        <v>0</v>
      </c>
      <c r="J203" s="50">
        <v>0</v>
      </c>
      <c r="K203" s="50">
        <v>0</v>
      </c>
      <c r="L203" s="50">
        <v>0</v>
      </c>
      <c r="M203" s="50">
        <v>0</v>
      </c>
      <c r="N203" s="63">
        <v>0</v>
      </c>
      <c r="O203" s="47">
        <v>0</v>
      </c>
      <c r="P203" s="47">
        <v>0</v>
      </c>
      <c r="Q203" s="9"/>
      <c r="R203" s="50"/>
      <c r="S203" s="50"/>
      <c r="T203" s="50"/>
      <c r="U203" s="50"/>
      <c r="V203" s="50"/>
      <c r="W203" s="50"/>
      <c r="X203" s="9">
        <f t="shared" si="779"/>
        <v>0</v>
      </c>
      <c r="Y203" s="9"/>
      <c r="Z203" s="9"/>
      <c r="AA203" s="9"/>
      <c r="AB203" s="9">
        <f t="shared" si="780"/>
        <v>0</v>
      </c>
      <c r="AC203" s="9">
        <f t="shared" si="781"/>
        <v>0</v>
      </c>
      <c r="AD203" s="9">
        <f t="shared" si="782"/>
        <v>0</v>
      </c>
      <c r="AE203" s="9">
        <f t="shared" si="783"/>
        <v>0</v>
      </c>
      <c r="AF203" s="50"/>
      <c r="AG203" s="50"/>
      <c r="AH203" s="50"/>
      <c r="AI203" s="9">
        <f t="shared" si="784"/>
        <v>0</v>
      </c>
      <c r="AJ203" s="47"/>
      <c r="AK203" s="47"/>
      <c r="AL203" s="47"/>
      <c r="AM203" s="47"/>
      <c r="AN203" s="47"/>
      <c r="AO203" s="47"/>
      <c r="AP203" s="47"/>
      <c r="AQ203" s="47"/>
      <c r="AR203" s="47"/>
      <c r="AS203" s="47">
        <f t="shared" si="785"/>
        <v>0</v>
      </c>
      <c r="AT203" s="47">
        <f t="shared" si="786"/>
        <v>0</v>
      </c>
      <c r="AU203" s="47">
        <f t="shared" si="787"/>
        <v>0</v>
      </c>
      <c r="AV203" s="9">
        <f t="shared" si="788"/>
        <v>0</v>
      </c>
      <c r="AW203" s="9">
        <f t="shared" si="789"/>
        <v>0</v>
      </c>
      <c r="AX203" s="9">
        <f t="shared" si="790"/>
        <v>0</v>
      </c>
      <c r="AY203" s="9">
        <f t="shared" si="791"/>
        <v>0</v>
      </c>
      <c r="AZ203" s="9">
        <f t="shared" si="792"/>
        <v>0</v>
      </c>
      <c r="BA203" s="9">
        <f t="shared" si="793"/>
        <v>0</v>
      </c>
      <c r="BB203" s="47">
        <f t="shared" si="794"/>
        <v>0</v>
      </c>
      <c r="BC203" s="47">
        <f t="shared" si="795"/>
        <v>0</v>
      </c>
      <c r="BD203" s="47">
        <f t="shared" si="796"/>
        <v>0</v>
      </c>
    </row>
    <row r="204" spans="1:56" x14ac:dyDescent="0.25">
      <c r="A204" s="5">
        <v>1460</v>
      </c>
      <c r="B204" s="2">
        <v>600171523</v>
      </c>
      <c r="C204" s="7">
        <v>70972826</v>
      </c>
      <c r="D204" s="8" t="s">
        <v>61</v>
      </c>
      <c r="E204" s="2">
        <v>3146</v>
      </c>
      <c r="F204" s="2" t="s">
        <v>58</v>
      </c>
      <c r="G204" s="7" t="s">
        <v>98</v>
      </c>
      <c r="H204" s="9">
        <v>2214392</v>
      </c>
      <c r="I204" s="9">
        <v>1628622</v>
      </c>
      <c r="J204" s="9">
        <v>0</v>
      </c>
      <c r="K204" s="9">
        <v>550474</v>
      </c>
      <c r="L204" s="9">
        <v>32572</v>
      </c>
      <c r="M204" s="9">
        <v>2724</v>
      </c>
      <c r="N204" s="63">
        <v>2.8000000000000003</v>
      </c>
      <c r="O204" s="47">
        <v>2.35</v>
      </c>
      <c r="P204" s="47">
        <v>0.45</v>
      </c>
      <c r="Q204" s="9"/>
      <c r="R204" s="50"/>
      <c r="S204" s="50"/>
      <c r="T204" s="50"/>
      <c r="U204" s="50"/>
      <c r="V204" s="50"/>
      <c r="W204" s="50"/>
      <c r="X204" s="9">
        <f t="shared" si="779"/>
        <v>0</v>
      </c>
      <c r="Y204" s="9"/>
      <c r="Z204" s="9"/>
      <c r="AA204" s="9"/>
      <c r="AB204" s="9">
        <f t="shared" si="780"/>
        <v>0</v>
      </c>
      <c r="AC204" s="9">
        <f t="shared" si="781"/>
        <v>0</v>
      </c>
      <c r="AD204" s="9">
        <f t="shared" si="782"/>
        <v>0</v>
      </c>
      <c r="AE204" s="9">
        <f t="shared" si="783"/>
        <v>0</v>
      </c>
      <c r="AF204" s="50"/>
      <c r="AG204" s="50"/>
      <c r="AH204" s="50"/>
      <c r="AI204" s="9">
        <f t="shared" si="784"/>
        <v>0</v>
      </c>
      <c r="AJ204" s="47"/>
      <c r="AK204" s="47"/>
      <c r="AL204" s="47"/>
      <c r="AM204" s="47"/>
      <c r="AN204" s="47"/>
      <c r="AO204" s="47"/>
      <c r="AP204" s="47"/>
      <c r="AQ204" s="47"/>
      <c r="AR204" s="47"/>
      <c r="AS204" s="47">
        <f t="shared" si="785"/>
        <v>0</v>
      </c>
      <c r="AT204" s="47">
        <f t="shared" si="786"/>
        <v>0</v>
      </c>
      <c r="AU204" s="47">
        <f t="shared" si="787"/>
        <v>0</v>
      </c>
      <c r="AV204" s="9">
        <f t="shared" si="788"/>
        <v>2214392</v>
      </c>
      <c r="AW204" s="9">
        <f t="shared" si="789"/>
        <v>1628622</v>
      </c>
      <c r="AX204" s="9">
        <f t="shared" si="790"/>
        <v>0</v>
      </c>
      <c r="AY204" s="9">
        <f t="shared" si="791"/>
        <v>550474</v>
      </c>
      <c r="AZ204" s="9">
        <f t="shared" si="792"/>
        <v>32572</v>
      </c>
      <c r="BA204" s="9">
        <f t="shared" si="793"/>
        <v>2724</v>
      </c>
      <c r="BB204" s="47">
        <f t="shared" si="794"/>
        <v>2.8000000000000003</v>
      </c>
      <c r="BC204" s="47">
        <f t="shared" si="795"/>
        <v>2.35</v>
      </c>
      <c r="BD204" s="47">
        <f t="shared" si="796"/>
        <v>0.45</v>
      </c>
    </row>
    <row r="205" spans="1:56" x14ac:dyDescent="0.25">
      <c r="A205" s="30"/>
      <c r="B205" s="31"/>
      <c r="C205" s="32"/>
      <c r="D205" s="33" t="s">
        <v>191</v>
      </c>
      <c r="E205" s="31"/>
      <c r="F205" s="31"/>
      <c r="G205" s="32"/>
      <c r="H205" s="34">
        <v>10949158</v>
      </c>
      <c r="I205" s="34">
        <v>7985130</v>
      </c>
      <c r="J205" s="34">
        <v>26000</v>
      </c>
      <c r="K205" s="34">
        <v>2707762</v>
      </c>
      <c r="L205" s="34">
        <v>159702</v>
      </c>
      <c r="M205" s="34">
        <v>70564</v>
      </c>
      <c r="N205" s="64">
        <v>14.53</v>
      </c>
      <c r="O205" s="64">
        <v>10.77</v>
      </c>
      <c r="P205" s="64">
        <v>3.7600000000000002</v>
      </c>
      <c r="Q205" s="51">
        <f t="shared" ref="Q205:BD205" si="797">SUM(Q201:Q204)</f>
        <v>0</v>
      </c>
      <c r="R205" s="51">
        <f t="shared" si="797"/>
        <v>0</v>
      </c>
      <c r="S205" s="51">
        <f t="shared" si="797"/>
        <v>0</v>
      </c>
      <c r="T205" s="51">
        <f t="shared" si="797"/>
        <v>0</v>
      </c>
      <c r="U205" s="51">
        <f t="shared" si="797"/>
        <v>0</v>
      </c>
      <c r="V205" s="51">
        <f t="shared" si="797"/>
        <v>0</v>
      </c>
      <c r="W205" s="51">
        <f t="shared" si="797"/>
        <v>0</v>
      </c>
      <c r="X205" s="51">
        <f t="shared" si="797"/>
        <v>0</v>
      </c>
      <c r="Y205" s="51">
        <f t="shared" si="797"/>
        <v>0</v>
      </c>
      <c r="Z205" s="51">
        <f t="shared" si="797"/>
        <v>0</v>
      </c>
      <c r="AA205" s="51">
        <f t="shared" si="797"/>
        <v>0</v>
      </c>
      <c r="AB205" s="51">
        <f t="shared" si="797"/>
        <v>0</v>
      </c>
      <c r="AC205" s="51">
        <f t="shared" si="797"/>
        <v>0</v>
      </c>
      <c r="AD205" s="51">
        <f t="shared" si="797"/>
        <v>0</v>
      </c>
      <c r="AE205" s="51">
        <f t="shared" si="797"/>
        <v>0</v>
      </c>
      <c r="AF205" s="51">
        <f t="shared" si="797"/>
        <v>0</v>
      </c>
      <c r="AG205" s="51">
        <f t="shared" si="797"/>
        <v>0</v>
      </c>
      <c r="AH205" s="51">
        <f t="shared" si="797"/>
        <v>0</v>
      </c>
      <c r="AI205" s="51">
        <f t="shared" si="797"/>
        <v>0</v>
      </c>
      <c r="AJ205" s="58">
        <f t="shared" si="797"/>
        <v>0</v>
      </c>
      <c r="AK205" s="58">
        <f t="shared" si="797"/>
        <v>0</v>
      </c>
      <c r="AL205" s="58">
        <f t="shared" si="797"/>
        <v>0</v>
      </c>
      <c r="AM205" s="58">
        <f t="shared" si="797"/>
        <v>0</v>
      </c>
      <c r="AN205" s="58">
        <f t="shared" si="797"/>
        <v>0</v>
      </c>
      <c r="AO205" s="58">
        <f t="shared" si="797"/>
        <v>0</v>
      </c>
      <c r="AP205" s="58">
        <f t="shared" si="797"/>
        <v>0</v>
      </c>
      <c r="AQ205" s="58">
        <f t="shared" si="797"/>
        <v>0</v>
      </c>
      <c r="AR205" s="58">
        <f t="shared" si="797"/>
        <v>0</v>
      </c>
      <c r="AS205" s="58">
        <f t="shared" si="797"/>
        <v>0</v>
      </c>
      <c r="AT205" s="58">
        <f t="shared" si="797"/>
        <v>0</v>
      </c>
      <c r="AU205" s="58">
        <f t="shared" si="797"/>
        <v>0</v>
      </c>
      <c r="AV205" s="51">
        <f t="shared" si="797"/>
        <v>10949158</v>
      </c>
      <c r="AW205" s="51">
        <f t="shared" si="797"/>
        <v>7985130</v>
      </c>
      <c r="AX205" s="51">
        <f t="shared" si="797"/>
        <v>26000</v>
      </c>
      <c r="AY205" s="51">
        <f t="shared" si="797"/>
        <v>2707762</v>
      </c>
      <c r="AZ205" s="51">
        <f t="shared" si="797"/>
        <v>159702</v>
      </c>
      <c r="BA205" s="51">
        <f t="shared" si="797"/>
        <v>70564</v>
      </c>
      <c r="BB205" s="58">
        <f t="shared" si="797"/>
        <v>14.53</v>
      </c>
      <c r="BC205" s="58">
        <f t="shared" si="797"/>
        <v>10.77</v>
      </c>
      <c r="BD205" s="58">
        <f t="shared" si="797"/>
        <v>3.7600000000000002</v>
      </c>
    </row>
    <row r="206" spans="1:56" x14ac:dyDescent="0.25">
      <c r="A206" s="26">
        <v>1462</v>
      </c>
      <c r="B206" s="6">
        <v>600023320</v>
      </c>
      <c r="C206" s="27">
        <v>60254301</v>
      </c>
      <c r="D206" s="28" t="s">
        <v>62</v>
      </c>
      <c r="E206" s="6">
        <v>3112</v>
      </c>
      <c r="F206" s="6" t="s">
        <v>73</v>
      </c>
      <c r="G206" s="6" t="s">
        <v>19</v>
      </c>
      <c r="H206" s="29">
        <v>784208</v>
      </c>
      <c r="I206" s="29">
        <v>574822</v>
      </c>
      <c r="J206" s="29">
        <v>0</v>
      </c>
      <c r="K206" s="29">
        <v>194290</v>
      </c>
      <c r="L206" s="29">
        <v>11496</v>
      </c>
      <c r="M206" s="29">
        <v>3600</v>
      </c>
      <c r="N206" s="63">
        <v>1.04</v>
      </c>
      <c r="O206" s="47">
        <v>1</v>
      </c>
      <c r="P206" s="47">
        <v>0.04</v>
      </c>
      <c r="Q206" s="9"/>
      <c r="R206" s="29"/>
      <c r="S206" s="29"/>
      <c r="T206" s="29"/>
      <c r="U206" s="29"/>
      <c r="V206" s="29"/>
      <c r="W206" s="29"/>
      <c r="X206" s="9">
        <f t="shared" ref="X206:X211" si="798">SUBTOTAL(9,Q206:W206)</f>
        <v>0</v>
      </c>
      <c r="Y206" s="9"/>
      <c r="Z206" s="9"/>
      <c r="AA206" s="9"/>
      <c r="AB206" s="9">
        <f t="shared" ref="AB206:AB211" si="799">SUBTOTAL(9,Y206:AA206)</f>
        <v>0</v>
      </c>
      <c r="AC206" s="9">
        <f t="shared" ref="AC206:AC211" si="800">X206+AB206</f>
        <v>0</v>
      </c>
      <c r="AD206" s="9">
        <f t="shared" ref="AD206:AD211" si="801">ROUND((X206+Y206+Z206)*33.8%,0)</f>
        <v>0</v>
      </c>
      <c r="AE206" s="9">
        <f t="shared" ref="AE206:AE211" si="802">ROUND(X206*2%,0)</f>
        <v>0</v>
      </c>
      <c r="AF206" s="29"/>
      <c r="AG206" s="29"/>
      <c r="AH206" s="29"/>
      <c r="AI206" s="9">
        <f t="shared" ref="AI206:AI211" si="803">AF206+AG206+AH206</f>
        <v>0</v>
      </c>
      <c r="AJ206" s="47"/>
      <c r="AK206" s="47"/>
      <c r="AL206" s="47"/>
      <c r="AM206" s="47"/>
      <c r="AN206" s="47"/>
      <c r="AO206" s="47"/>
      <c r="AP206" s="47"/>
      <c r="AQ206" s="47"/>
      <c r="AR206" s="47"/>
      <c r="AS206" s="47">
        <f t="shared" ref="AS206:AS211" si="804">AJ206+AL206+AM206+AP206+AR206+AN206</f>
        <v>0</v>
      </c>
      <c r="AT206" s="47">
        <f t="shared" ref="AT206:AT211" si="805">AK206+AQ206+AO206</f>
        <v>0</v>
      </c>
      <c r="AU206" s="47">
        <f t="shared" ref="AU206:AU211" si="806">AS206+AT206</f>
        <v>0</v>
      </c>
      <c r="AV206" s="9">
        <f t="shared" ref="AV206:AV211" si="807">AW206+AX206+AY206+AZ206+BA206</f>
        <v>784208</v>
      </c>
      <c r="AW206" s="9">
        <f t="shared" ref="AW206:AW211" si="808">I206+X206</f>
        <v>574822</v>
      </c>
      <c r="AX206" s="9">
        <f t="shared" ref="AX206:AX211" si="809">J206+AB206</f>
        <v>0</v>
      </c>
      <c r="AY206" s="9">
        <f t="shared" ref="AY206:AY211" si="810">K206+AD206</f>
        <v>194290</v>
      </c>
      <c r="AZ206" s="9">
        <f t="shared" ref="AZ206:AZ211" si="811">L206+AE206</f>
        <v>11496</v>
      </c>
      <c r="BA206" s="9">
        <f t="shared" ref="BA206:BA211" si="812">M206+AI206</f>
        <v>3600</v>
      </c>
      <c r="BB206" s="47">
        <f t="shared" ref="BB206:BB211" si="813">BC206+BD206</f>
        <v>1.04</v>
      </c>
      <c r="BC206" s="47">
        <f t="shared" ref="BC206:BC211" si="814">O206+AS206</f>
        <v>1</v>
      </c>
      <c r="BD206" s="47">
        <f t="shared" ref="BD206:BD211" si="815">P206+AT206</f>
        <v>0.04</v>
      </c>
    </row>
    <row r="207" spans="1:56" x14ac:dyDescent="0.25">
      <c r="A207" s="5">
        <v>1462</v>
      </c>
      <c r="B207" s="2">
        <v>600023320</v>
      </c>
      <c r="C207" s="7">
        <v>60254301</v>
      </c>
      <c r="D207" s="8" t="s">
        <v>62</v>
      </c>
      <c r="E207" s="2">
        <v>3114</v>
      </c>
      <c r="F207" s="2" t="s">
        <v>75</v>
      </c>
      <c r="G207" s="2" t="s">
        <v>19</v>
      </c>
      <c r="H207" s="9">
        <v>14188633</v>
      </c>
      <c r="I207" s="9">
        <v>10242482</v>
      </c>
      <c r="J207" s="9">
        <v>39000</v>
      </c>
      <c r="K207" s="9">
        <v>3475141</v>
      </c>
      <c r="L207" s="9">
        <v>204850</v>
      </c>
      <c r="M207" s="9">
        <v>227160</v>
      </c>
      <c r="N207" s="63">
        <v>18.830000000000002</v>
      </c>
      <c r="O207" s="47">
        <v>13.23</v>
      </c>
      <c r="P207" s="47">
        <v>5.6000000000000005</v>
      </c>
      <c r="Q207" s="9"/>
      <c r="R207" s="9"/>
      <c r="S207" s="9"/>
      <c r="T207" s="9"/>
      <c r="U207" s="9"/>
      <c r="V207" s="9"/>
      <c r="W207" s="9"/>
      <c r="X207" s="9">
        <f t="shared" si="798"/>
        <v>0</v>
      </c>
      <c r="Y207" s="9"/>
      <c r="Z207" s="9"/>
      <c r="AA207" s="9"/>
      <c r="AB207" s="9">
        <f t="shared" si="799"/>
        <v>0</v>
      </c>
      <c r="AC207" s="9">
        <f t="shared" si="800"/>
        <v>0</v>
      </c>
      <c r="AD207" s="9">
        <f t="shared" si="801"/>
        <v>0</v>
      </c>
      <c r="AE207" s="9">
        <f t="shared" si="802"/>
        <v>0</v>
      </c>
      <c r="AF207" s="9"/>
      <c r="AG207" s="9"/>
      <c r="AH207" s="9"/>
      <c r="AI207" s="9">
        <f t="shared" si="803"/>
        <v>0</v>
      </c>
      <c r="AJ207" s="47"/>
      <c r="AK207" s="47"/>
      <c r="AL207" s="47"/>
      <c r="AM207" s="47"/>
      <c r="AN207" s="47"/>
      <c r="AO207" s="47"/>
      <c r="AP207" s="47"/>
      <c r="AQ207" s="47"/>
      <c r="AR207" s="47"/>
      <c r="AS207" s="47">
        <f t="shared" si="804"/>
        <v>0</v>
      </c>
      <c r="AT207" s="47">
        <f t="shared" si="805"/>
        <v>0</v>
      </c>
      <c r="AU207" s="47">
        <f t="shared" si="806"/>
        <v>0</v>
      </c>
      <c r="AV207" s="9">
        <f t="shared" si="807"/>
        <v>14188633</v>
      </c>
      <c r="AW207" s="9">
        <f t="shared" si="808"/>
        <v>10242482</v>
      </c>
      <c r="AX207" s="9">
        <f t="shared" si="809"/>
        <v>39000</v>
      </c>
      <c r="AY207" s="9">
        <f t="shared" si="810"/>
        <v>3475141</v>
      </c>
      <c r="AZ207" s="9">
        <f t="shared" si="811"/>
        <v>204850</v>
      </c>
      <c r="BA207" s="9">
        <f t="shared" si="812"/>
        <v>227160</v>
      </c>
      <c r="BB207" s="47">
        <f t="shared" si="813"/>
        <v>18.830000000000002</v>
      </c>
      <c r="BC207" s="47">
        <f t="shared" si="814"/>
        <v>13.23</v>
      </c>
      <c r="BD207" s="47">
        <f t="shared" si="815"/>
        <v>5.6000000000000005</v>
      </c>
    </row>
    <row r="208" spans="1:56" x14ac:dyDescent="0.25">
      <c r="A208" s="5">
        <v>1462</v>
      </c>
      <c r="B208" s="2">
        <v>600023320</v>
      </c>
      <c r="C208" s="7">
        <v>60254301</v>
      </c>
      <c r="D208" s="8" t="s">
        <v>62</v>
      </c>
      <c r="E208" s="2">
        <v>3114</v>
      </c>
      <c r="F208" s="2" t="s">
        <v>76</v>
      </c>
      <c r="G208" s="2" t="s">
        <v>19</v>
      </c>
      <c r="H208" s="9">
        <v>1157831</v>
      </c>
      <c r="I208" s="9">
        <v>852600</v>
      </c>
      <c r="J208" s="9">
        <v>0</v>
      </c>
      <c r="K208" s="9">
        <v>288179</v>
      </c>
      <c r="L208" s="9">
        <v>17052</v>
      </c>
      <c r="M208" s="9">
        <v>0</v>
      </c>
      <c r="N208" s="63">
        <v>2</v>
      </c>
      <c r="O208" s="47">
        <v>2</v>
      </c>
      <c r="P208" s="47">
        <v>0</v>
      </c>
      <c r="Q208" s="9"/>
      <c r="R208" s="9"/>
      <c r="S208" s="9"/>
      <c r="T208" s="9"/>
      <c r="U208" s="9"/>
      <c r="V208" s="9"/>
      <c r="W208" s="9"/>
      <c r="X208" s="9">
        <f t="shared" si="798"/>
        <v>0</v>
      </c>
      <c r="Y208" s="9"/>
      <c r="Z208" s="9"/>
      <c r="AA208" s="9"/>
      <c r="AB208" s="9">
        <f t="shared" si="799"/>
        <v>0</v>
      </c>
      <c r="AC208" s="9">
        <f t="shared" si="800"/>
        <v>0</v>
      </c>
      <c r="AD208" s="9">
        <f t="shared" si="801"/>
        <v>0</v>
      </c>
      <c r="AE208" s="9">
        <f t="shared" si="802"/>
        <v>0</v>
      </c>
      <c r="AF208" s="9"/>
      <c r="AG208" s="9"/>
      <c r="AH208" s="9"/>
      <c r="AI208" s="9">
        <f t="shared" si="803"/>
        <v>0</v>
      </c>
      <c r="AJ208" s="47"/>
      <c r="AK208" s="47"/>
      <c r="AL208" s="47"/>
      <c r="AM208" s="47"/>
      <c r="AN208" s="47"/>
      <c r="AO208" s="47"/>
      <c r="AP208" s="47"/>
      <c r="AQ208" s="47"/>
      <c r="AR208" s="47"/>
      <c r="AS208" s="47">
        <f t="shared" si="804"/>
        <v>0</v>
      </c>
      <c r="AT208" s="47">
        <f t="shared" si="805"/>
        <v>0</v>
      </c>
      <c r="AU208" s="47">
        <f t="shared" si="806"/>
        <v>0</v>
      </c>
      <c r="AV208" s="9">
        <f t="shared" si="807"/>
        <v>1157831</v>
      </c>
      <c r="AW208" s="9">
        <f t="shared" si="808"/>
        <v>852600</v>
      </c>
      <c r="AX208" s="9">
        <f t="shared" si="809"/>
        <v>0</v>
      </c>
      <c r="AY208" s="9">
        <f t="shared" si="810"/>
        <v>288179</v>
      </c>
      <c r="AZ208" s="9">
        <f t="shared" si="811"/>
        <v>17052</v>
      </c>
      <c r="BA208" s="9">
        <f t="shared" si="812"/>
        <v>0</v>
      </c>
      <c r="BB208" s="47">
        <f t="shared" si="813"/>
        <v>2</v>
      </c>
      <c r="BC208" s="47">
        <f t="shared" si="814"/>
        <v>2</v>
      </c>
      <c r="BD208" s="47">
        <f t="shared" si="815"/>
        <v>0</v>
      </c>
    </row>
    <row r="209" spans="1:56" x14ac:dyDescent="0.25">
      <c r="A209" s="5">
        <v>1462</v>
      </c>
      <c r="B209" s="2">
        <v>600023320</v>
      </c>
      <c r="C209" s="7">
        <v>60254301</v>
      </c>
      <c r="D209" s="8" t="s">
        <v>62</v>
      </c>
      <c r="E209" s="20">
        <v>3114</v>
      </c>
      <c r="F209" s="20" t="s">
        <v>112</v>
      </c>
      <c r="G209" s="20" t="s">
        <v>98</v>
      </c>
      <c r="H209" s="9">
        <v>0</v>
      </c>
      <c r="I209" s="50">
        <v>0</v>
      </c>
      <c r="J209" s="50">
        <v>0</v>
      </c>
      <c r="K209" s="50">
        <v>0</v>
      </c>
      <c r="L209" s="50">
        <v>0</v>
      </c>
      <c r="M209" s="50">
        <v>0</v>
      </c>
      <c r="N209" s="63">
        <v>0</v>
      </c>
      <c r="O209" s="47">
        <v>0</v>
      </c>
      <c r="P209" s="47">
        <v>0</v>
      </c>
      <c r="Q209" s="9"/>
      <c r="R209" s="50"/>
      <c r="S209" s="50"/>
      <c r="T209" s="50"/>
      <c r="U209" s="50"/>
      <c r="V209" s="50"/>
      <c r="W209" s="50"/>
      <c r="X209" s="9">
        <f t="shared" si="798"/>
        <v>0</v>
      </c>
      <c r="Y209" s="9"/>
      <c r="Z209" s="9"/>
      <c r="AA209" s="9"/>
      <c r="AB209" s="9">
        <f t="shared" si="799"/>
        <v>0</v>
      </c>
      <c r="AC209" s="9">
        <f t="shared" si="800"/>
        <v>0</v>
      </c>
      <c r="AD209" s="9">
        <f t="shared" si="801"/>
        <v>0</v>
      </c>
      <c r="AE209" s="9">
        <f t="shared" si="802"/>
        <v>0</v>
      </c>
      <c r="AF209" s="50"/>
      <c r="AG209" s="50"/>
      <c r="AH209" s="50"/>
      <c r="AI209" s="9">
        <f t="shared" si="803"/>
        <v>0</v>
      </c>
      <c r="AJ209" s="47"/>
      <c r="AK209" s="47"/>
      <c r="AL209" s="47"/>
      <c r="AM209" s="47"/>
      <c r="AN209" s="47"/>
      <c r="AO209" s="47"/>
      <c r="AP209" s="47"/>
      <c r="AQ209" s="47"/>
      <c r="AR209" s="47"/>
      <c r="AS209" s="47">
        <f t="shared" si="804"/>
        <v>0</v>
      </c>
      <c r="AT209" s="47">
        <f t="shared" si="805"/>
        <v>0</v>
      </c>
      <c r="AU209" s="47">
        <f t="shared" si="806"/>
        <v>0</v>
      </c>
      <c r="AV209" s="9">
        <f t="shared" si="807"/>
        <v>0</v>
      </c>
      <c r="AW209" s="9">
        <f t="shared" si="808"/>
        <v>0</v>
      </c>
      <c r="AX209" s="9">
        <f t="shared" si="809"/>
        <v>0</v>
      </c>
      <c r="AY209" s="9">
        <f t="shared" si="810"/>
        <v>0</v>
      </c>
      <c r="AZ209" s="9">
        <f t="shared" si="811"/>
        <v>0</v>
      </c>
      <c r="BA209" s="9">
        <f t="shared" si="812"/>
        <v>0</v>
      </c>
      <c r="BB209" s="47">
        <f t="shared" si="813"/>
        <v>0</v>
      </c>
      <c r="BC209" s="47">
        <f t="shared" si="814"/>
        <v>0</v>
      </c>
      <c r="BD209" s="47">
        <f t="shared" si="815"/>
        <v>0</v>
      </c>
    </row>
    <row r="210" spans="1:56" x14ac:dyDescent="0.25">
      <c r="A210" s="5">
        <v>1462</v>
      </c>
      <c r="B210" s="2">
        <v>600023320</v>
      </c>
      <c r="C210" s="7">
        <v>60254301</v>
      </c>
      <c r="D210" s="8" t="s">
        <v>62</v>
      </c>
      <c r="E210" s="2">
        <v>3143</v>
      </c>
      <c r="F210" s="2" t="s">
        <v>56</v>
      </c>
      <c r="G210" s="2" t="s">
        <v>19</v>
      </c>
      <c r="H210" s="9">
        <v>771846</v>
      </c>
      <c r="I210" s="9">
        <v>568370</v>
      </c>
      <c r="J210" s="9">
        <v>0</v>
      </c>
      <c r="K210" s="9">
        <v>192109</v>
      </c>
      <c r="L210" s="9">
        <v>11367</v>
      </c>
      <c r="M210" s="9">
        <v>0</v>
      </c>
      <c r="N210" s="63">
        <v>1.21</v>
      </c>
      <c r="O210" s="47">
        <v>1.21</v>
      </c>
      <c r="P210" s="47">
        <v>0</v>
      </c>
      <c r="Q210" s="9"/>
      <c r="R210" s="9"/>
      <c r="S210" s="9"/>
      <c r="T210" s="9"/>
      <c r="U210" s="9"/>
      <c r="V210" s="9"/>
      <c r="W210" s="9"/>
      <c r="X210" s="9">
        <f t="shared" si="798"/>
        <v>0</v>
      </c>
      <c r="Y210" s="9"/>
      <c r="Z210" s="9"/>
      <c r="AA210" s="9"/>
      <c r="AB210" s="9">
        <f t="shared" si="799"/>
        <v>0</v>
      </c>
      <c r="AC210" s="9">
        <f t="shared" si="800"/>
        <v>0</v>
      </c>
      <c r="AD210" s="9">
        <f t="shared" si="801"/>
        <v>0</v>
      </c>
      <c r="AE210" s="9">
        <f t="shared" si="802"/>
        <v>0</v>
      </c>
      <c r="AF210" s="9"/>
      <c r="AG210" s="9"/>
      <c r="AH210" s="9"/>
      <c r="AI210" s="9">
        <f t="shared" si="803"/>
        <v>0</v>
      </c>
      <c r="AJ210" s="47"/>
      <c r="AK210" s="47"/>
      <c r="AL210" s="47"/>
      <c r="AM210" s="47"/>
      <c r="AN210" s="47"/>
      <c r="AO210" s="47"/>
      <c r="AP210" s="47"/>
      <c r="AQ210" s="47"/>
      <c r="AR210" s="47"/>
      <c r="AS210" s="47">
        <f t="shared" si="804"/>
        <v>0</v>
      </c>
      <c r="AT210" s="47">
        <f t="shared" si="805"/>
        <v>0</v>
      </c>
      <c r="AU210" s="47">
        <f t="shared" si="806"/>
        <v>0</v>
      </c>
      <c r="AV210" s="9">
        <f t="shared" si="807"/>
        <v>771846</v>
      </c>
      <c r="AW210" s="9">
        <f t="shared" si="808"/>
        <v>568370</v>
      </c>
      <c r="AX210" s="9">
        <f t="shared" si="809"/>
        <v>0</v>
      </c>
      <c r="AY210" s="9">
        <f t="shared" si="810"/>
        <v>192109</v>
      </c>
      <c r="AZ210" s="9">
        <f t="shared" si="811"/>
        <v>11367</v>
      </c>
      <c r="BA210" s="9">
        <f t="shared" si="812"/>
        <v>0</v>
      </c>
      <c r="BB210" s="47">
        <f t="shared" si="813"/>
        <v>1.21</v>
      </c>
      <c r="BC210" s="47">
        <f t="shared" si="814"/>
        <v>1.21</v>
      </c>
      <c r="BD210" s="47">
        <f t="shared" si="815"/>
        <v>0</v>
      </c>
    </row>
    <row r="211" spans="1:56" x14ac:dyDescent="0.25">
      <c r="A211" s="5">
        <v>1462</v>
      </c>
      <c r="B211" s="2">
        <v>600023320</v>
      </c>
      <c r="C211" s="7">
        <v>60254301</v>
      </c>
      <c r="D211" s="8" t="s">
        <v>62</v>
      </c>
      <c r="E211" s="2">
        <v>3143</v>
      </c>
      <c r="F211" s="2" t="s">
        <v>97</v>
      </c>
      <c r="G211" s="7" t="s">
        <v>98</v>
      </c>
      <c r="H211" s="9">
        <v>21168</v>
      </c>
      <c r="I211" s="9">
        <v>14969</v>
      </c>
      <c r="J211" s="9">
        <v>0</v>
      </c>
      <c r="K211" s="9">
        <v>5060</v>
      </c>
      <c r="L211" s="9">
        <v>299</v>
      </c>
      <c r="M211" s="9">
        <v>840</v>
      </c>
      <c r="N211" s="63">
        <v>0.06</v>
      </c>
      <c r="O211" s="47">
        <v>0</v>
      </c>
      <c r="P211" s="47">
        <v>0.06</v>
      </c>
      <c r="Q211" s="9"/>
      <c r="R211" s="50"/>
      <c r="S211" s="50"/>
      <c r="T211" s="50"/>
      <c r="U211" s="50"/>
      <c r="V211" s="50"/>
      <c r="W211" s="50"/>
      <c r="X211" s="9">
        <f t="shared" si="798"/>
        <v>0</v>
      </c>
      <c r="Y211" s="9"/>
      <c r="Z211" s="9"/>
      <c r="AA211" s="9"/>
      <c r="AB211" s="9">
        <f t="shared" si="799"/>
        <v>0</v>
      </c>
      <c r="AC211" s="9">
        <f t="shared" si="800"/>
        <v>0</v>
      </c>
      <c r="AD211" s="9">
        <f t="shared" si="801"/>
        <v>0</v>
      </c>
      <c r="AE211" s="9">
        <f t="shared" si="802"/>
        <v>0</v>
      </c>
      <c r="AF211" s="50"/>
      <c r="AG211" s="50"/>
      <c r="AH211" s="50"/>
      <c r="AI211" s="9">
        <f t="shared" si="803"/>
        <v>0</v>
      </c>
      <c r="AJ211" s="47"/>
      <c r="AK211" s="47"/>
      <c r="AL211" s="47"/>
      <c r="AM211" s="47"/>
      <c r="AN211" s="47"/>
      <c r="AO211" s="47"/>
      <c r="AP211" s="47"/>
      <c r="AQ211" s="47"/>
      <c r="AR211" s="47"/>
      <c r="AS211" s="47">
        <f t="shared" si="804"/>
        <v>0</v>
      </c>
      <c r="AT211" s="47">
        <f t="shared" si="805"/>
        <v>0</v>
      </c>
      <c r="AU211" s="47">
        <f t="shared" si="806"/>
        <v>0</v>
      </c>
      <c r="AV211" s="9">
        <f t="shared" si="807"/>
        <v>21168</v>
      </c>
      <c r="AW211" s="9">
        <f t="shared" si="808"/>
        <v>14969</v>
      </c>
      <c r="AX211" s="9">
        <f t="shared" si="809"/>
        <v>0</v>
      </c>
      <c r="AY211" s="9">
        <f t="shared" si="810"/>
        <v>5060</v>
      </c>
      <c r="AZ211" s="9">
        <f t="shared" si="811"/>
        <v>299</v>
      </c>
      <c r="BA211" s="9">
        <f t="shared" si="812"/>
        <v>840</v>
      </c>
      <c r="BB211" s="47">
        <f t="shared" si="813"/>
        <v>0.06</v>
      </c>
      <c r="BC211" s="47">
        <f t="shared" si="814"/>
        <v>0</v>
      </c>
      <c r="BD211" s="47">
        <f t="shared" si="815"/>
        <v>0.06</v>
      </c>
    </row>
    <row r="212" spans="1:56" x14ac:dyDescent="0.25">
      <c r="A212" s="30"/>
      <c r="B212" s="31"/>
      <c r="C212" s="32"/>
      <c r="D212" s="33" t="s">
        <v>192</v>
      </c>
      <c r="E212" s="31"/>
      <c r="F212" s="31"/>
      <c r="G212" s="32"/>
      <c r="H212" s="34">
        <v>16923686</v>
      </c>
      <c r="I212" s="34">
        <v>12253243</v>
      </c>
      <c r="J212" s="34">
        <v>39000</v>
      </c>
      <c r="K212" s="34">
        <v>4154779</v>
      </c>
      <c r="L212" s="34">
        <v>245064</v>
      </c>
      <c r="M212" s="34">
        <v>231600</v>
      </c>
      <c r="N212" s="64">
        <v>23.14</v>
      </c>
      <c r="O212" s="64">
        <v>17.440000000000001</v>
      </c>
      <c r="P212" s="64">
        <v>5.7</v>
      </c>
      <c r="Q212" s="51">
        <f t="shared" ref="Q212:BD212" si="816">SUM(Q206:Q211)</f>
        <v>0</v>
      </c>
      <c r="R212" s="51">
        <f t="shared" si="816"/>
        <v>0</v>
      </c>
      <c r="S212" s="51">
        <f t="shared" si="816"/>
        <v>0</v>
      </c>
      <c r="T212" s="51">
        <f t="shared" si="816"/>
        <v>0</v>
      </c>
      <c r="U212" s="51">
        <f t="shared" si="816"/>
        <v>0</v>
      </c>
      <c r="V212" s="51">
        <f t="shared" si="816"/>
        <v>0</v>
      </c>
      <c r="W212" s="51">
        <f t="shared" si="816"/>
        <v>0</v>
      </c>
      <c r="X212" s="51">
        <f t="shared" si="816"/>
        <v>0</v>
      </c>
      <c r="Y212" s="51">
        <f t="shared" si="816"/>
        <v>0</v>
      </c>
      <c r="Z212" s="51">
        <f t="shared" si="816"/>
        <v>0</v>
      </c>
      <c r="AA212" s="51">
        <f t="shared" si="816"/>
        <v>0</v>
      </c>
      <c r="AB212" s="51">
        <f t="shared" si="816"/>
        <v>0</v>
      </c>
      <c r="AC212" s="51">
        <f t="shared" si="816"/>
        <v>0</v>
      </c>
      <c r="AD212" s="51">
        <f t="shared" si="816"/>
        <v>0</v>
      </c>
      <c r="AE212" s="51">
        <f t="shared" si="816"/>
        <v>0</v>
      </c>
      <c r="AF212" s="51">
        <f t="shared" si="816"/>
        <v>0</v>
      </c>
      <c r="AG212" s="51">
        <f t="shared" si="816"/>
        <v>0</v>
      </c>
      <c r="AH212" s="51">
        <f t="shared" si="816"/>
        <v>0</v>
      </c>
      <c r="AI212" s="51">
        <f t="shared" si="816"/>
        <v>0</v>
      </c>
      <c r="AJ212" s="58">
        <f t="shared" si="816"/>
        <v>0</v>
      </c>
      <c r="AK212" s="58">
        <f t="shared" si="816"/>
        <v>0</v>
      </c>
      <c r="AL212" s="58">
        <f t="shared" si="816"/>
        <v>0</v>
      </c>
      <c r="AM212" s="58">
        <f t="shared" si="816"/>
        <v>0</v>
      </c>
      <c r="AN212" s="58">
        <f t="shared" si="816"/>
        <v>0</v>
      </c>
      <c r="AO212" s="58">
        <f t="shared" si="816"/>
        <v>0</v>
      </c>
      <c r="AP212" s="58">
        <f t="shared" si="816"/>
        <v>0</v>
      </c>
      <c r="AQ212" s="58">
        <f t="shared" si="816"/>
        <v>0</v>
      </c>
      <c r="AR212" s="58">
        <f t="shared" si="816"/>
        <v>0</v>
      </c>
      <c r="AS212" s="58">
        <f t="shared" si="816"/>
        <v>0</v>
      </c>
      <c r="AT212" s="58">
        <f t="shared" si="816"/>
        <v>0</v>
      </c>
      <c r="AU212" s="58">
        <f t="shared" si="816"/>
        <v>0</v>
      </c>
      <c r="AV212" s="51">
        <f t="shared" si="816"/>
        <v>16923686</v>
      </c>
      <c r="AW212" s="51">
        <f t="shared" si="816"/>
        <v>12253243</v>
      </c>
      <c r="AX212" s="51">
        <f t="shared" si="816"/>
        <v>39000</v>
      </c>
      <c r="AY212" s="51">
        <f t="shared" si="816"/>
        <v>4154779</v>
      </c>
      <c r="AZ212" s="51">
        <f t="shared" si="816"/>
        <v>245064</v>
      </c>
      <c r="BA212" s="51">
        <f t="shared" si="816"/>
        <v>231600</v>
      </c>
      <c r="BB212" s="58">
        <f t="shared" si="816"/>
        <v>23.14</v>
      </c>
      <c r="BC212" s="58">
        <f t="shared" si="816"/>
        <v>17.440000000000001</v>
      </c>
      <c r="BD212" s="58">
        <f t="shared" si="816"/>
        <v>5.7</v>
      </c>
    </row>
    <row r="213" spans="1:56" x14ac:dyDescent="0.25">
      <c r="A213" s="26">
        <v>1463</v>
      </c>
      <c r="B213" s="6">
        <v>600023354</v>
      </c>
      <c r="C213" s="27">
        <v>60254238</v>
      </c>
      <c r="D213" s="28" t="s">
        <v>63</v>
      </c>
      <c r="E213" s="6">
        <v>3114</v>
      </c>
      <c r="F213" s="6" t="s">
        <v>75</v>
      </c>
      <c r="G213" s="6" t="s">
        <v>19</v>
      </c>
      <c r="H213" s="29">
        <v>10441704</v>
      </c>
      <c r="I213" s="29">
        <v>7481995</v>
      </c>
      <c r="J213" s="29">
        <v>97500</v>
      </c>
      <c r="K213" s="29">
        <v>2561870</v>
      </c>
      <c r="L213" s="29">
        <v>149639</v>
      </c>
      <c r="M213" s="29">
        <v>150700</v>
      </c>
      <c r="N213" s="63">
        <v>12.96</v>
      </c>
      <c r="O213" s="47">
        <v>9.32</v>
      </c>
      <c r="P213" s="47">
        <v>3.6399999999999997</v>
      </c>
      <c r="Q213" s="9"/>
      <c r="R213" s="29"/>
      <c r="S213" s="29"/>
      <c r="T213" s="29"/>
      <c r="U213" s="29"/>
      <c r="V213" s="29"/>
      <c r="W213" s="29"/>
      <c r="X213" s="9">
        <f t="shared" ref="X213:X218" si="817">SUBTOTAL(9,Q213:W213)</f>
        <v>0</v>
      </c>
      <c r="Y213" s="9"/>
      <c r="Z213" s="9"/>
      <c r="AA213" s="9"/>
      <c r="AB213" s="9">
        <f t="shared" ref="AB213:AB218" si="818">SUBTOTAL(9,Y213:AA213)</f>
        <v>0</v>
      </c>
      <c r="AC213" s="9">
        <f t="shared" ref="AC213:AC218" si="819">X213+AB213</f>
        <v>0</v>
      </c>
      <c r="AD213" s="9">
        <f t="shared" ref="AD213:AD218" si="820">ROUND((X213+Y213+Z213)*33.8%,0)</f>
        <v>0</v>
      </c>
      <c r="AE213" s="9">
        <f t="shared" ref="AE213:AE218" si="821">ROUND(X213*2%,0)</f>
        <v>0</v>
      </c>
      <c r="AF213" s="29"/>
      <c r="AG213" s="29"/>
      <c r="AH213" s="29"/>
      <c r="AI213" s="9">
        <f t="shared" ref="AI213:AI218" si="822">AF213+AG213+AH213</f>
        <v>0</v>
      </c>
      <c r="AJ213" s="47"/>
      <c r="AK213" s="47"/>
      <c r="AL213" s="47"/>
      <c r="AM213" s="47"/>
      <c r="AN213" s="47"/>
      <c r="AO213" s="47"/>
      <c r="AP213" s="47"/>
      <c r="AQ213" s="47"/>
      <c r="AR213" s="47"/>
      <c r="AS213" s="47">
        <f t="shared" ref="AS213:AS218" si="823">AJ213+AL213+AM213+AP213+AR213+AN213</f>
        <v>0</v>
      </c>
      <c r="AT213" s="47">
        <f t="shared" ref="AT213:AT218" si="824">AK213+AQ213+AO213</f>
        <v>0</v>
      </c>
      <c r="AU213" s="47">
        <f t="shared" ref="AU213:AU218" si="825">AS213+AT213</f>
        <v>0</v>
      </c>
      <c r="AV213" s="9">
        <f t="shared" ref="AV213:AV218" si="826">AW213+AX213+AY213+AZ213+BA213</f>
        <v>10441704</v>
      </c>
      <c r="AW213" s="9">
        <f t="shared" ref="AW213:AW218" si="827">I213+X213</f>
        <v>7481995</v>
      </c>
      <c r="AX213" s="9">
        <f t="shared" ref="AX213:AX218" si="828">J213+AB213</f>
        <v>97500</v>
      </c>
      <c r="AY213" s="9">
        <f t="shared" ref="AY213:AY218" si="829">K213+AD213</f>
        <v>2561870</v>
      </c>
      <c r="AZ213" s="9">
        <f t="shared" ref="AZ213:AZ218" si="830">L213+AE213</f>
        <v>149639</v>
      </c>
      <c r="BA213" s="9">
        <f t="shared" ref="BA213:BA218" si="831">M213+AI213</f>
        <v>150700</v>
      </c>
      <c r="BB213" s="47">
        <f t="shared" ref="BB213:BB218" si="832">BC213+BD213</f>
        <v>12.96</v>
      </c>
      <c r="BC213" s="47">
        <f t="shared" ref="BC213:BC218" si="833">O213+AS213</f>
        <v>9.32</v>
      </c>
      <c r="BD213" s="47">
        <f t="shared" ref="BD213:BD218" si="834">P213+AT213</f>
        <v>3.6399999999999997</v>
      </c>
    </row>
    <row r="214" spans="1:56" x14ac:dyDescent="0.25">
      <c r="A214" s="5">
        <v>1463</v>
      </c>
      <c r="B214" s="2">
        <v>600023354</v>
      </c>
      <c r="C214" s="7">
        <v>60254238</v>
      </c>
      <c r="D214" s="8" t="s">
        <v>63</v>
      </c>
      <c r="E214" s="2">
        <v>3114</v>
      </c>
      <c r="F214" s="2" t="s">
        <v>76</v>
      </c>
      <c r="G214" s="2" t="s">
        <v>19</v>
      </c>
      <c r="H214" s="9">
        <v>1540567</v>
      </c>
      <c r="I214" s="9">
        <v>1134438</v>
      </c>
      <c r="J214" s="9">
        <v>0</v>
      </c>
      <c r="K214" s="9">
        <v>383440</v>
      </c>
      <c r="L214" s="9">
        <v>22689</v>
      </c>
      <c r="M214" s="9">
        <v>0</v>
      </c>
      <c r="N214" s="63">
        <v>2.88</v>
      </c>
      <c r="O214" s="47">
        <v>2.88</v>
      </c>
      <c r="P214" s="47">
        <v>0</v>
      </c>
      <c r="Q214" s="9"/>
      <c r="R214" s="9"/>
      <c r="S214" s="9"/>
      <c r="T214" s="9"/>
      <c r="U214" s="9"/>
      <c r="V214" s="9"/>
      <c r="W214" s="9"/>
      <c r="X214" s="9">
        <f t="shared" si="817"/>
        <v>0</v>
      </c>
      <c r="Y214" s="9"/>
      <c r="Z214" s="9"/>
      <c r="AA214" s="9"/>
      <c r="AB214" s="9">
        <f t="shared" si="818"/>
        <v>0</v>
      </c>
      <c r="AC214" s="9">
        <f t="shared" si="819"/>
        <v>0</v>
      </c>
      <c r="AD214" s="9">
        <f t="shared" si="820"/>
        <v>0</v>
      </c>
      <c r="AE214" s="9">
        <f t="shared" si="821"/>
        <v>0</v>
      </c>
      <c r="AF214" s="9"/>
      <c r="AG214" s="9"/>
      <c r="AH214" s="9"/>
      <c r="AI214" s="9">
        <f t="shared" si="822"/>
        <v>0</v>
      </c>
      <c r="AJ214" s="47"/>
      <c r="AK214" s="47"/>
      <c r="AL214" s="47"/>
      <c r="AM214" s="47"/>
      <c r="AN214" s="47"/>
      <c r="AO214" s="47"/>
      <c r="AP214" s="47"/>
      <c r="AQ214" s="47"/>
      <c r="AR214" s="47"/>
      <c r="AS214" s="47">
        <f t="shared" si="823"/>
        <v>0</v>
      </c>
      <c r="AT214" s="47">
        <f t="shared" si="824"/>
        <v>0</v>
      </c>
      <c r="AU214" s="47">
        <f t="shared" si="825"/>
        <v>0</v>
      </c>
      <c r="AV214" s="9">
        <f t="shared" si="826"/>
        <v>1540567</v>
      </c>
      <c r="AW214" s="9">
        <f t="shared" si="827"/>
        <v>1134438</v>
      </c>
      <c r="AX214" s="9">
        <f t="shared" si="828"/>
        <v>0</v>
      </c>
      <c r="AY214" s="9">
        <f t="shared" si="829"/>
        <v>383440</v>
      </c>
      <c r="AZ214" s="9">
        <f t="shared" si="830"/>
        <v>22689</v>
      </c>
      <c r="BA214" s="9">
        <f t="shared" si="831"/>
        <v>0</v>
      </c>
      <c r="BB214" s="47">
        <f t="shared" si="832"/>
        <v>2.88</v>
      </c>
      <c r="BC214" s="47">
        <f t="shared" si="833"/>
        <v>2.88</v>
      </c>
      <c r="BD214" s="47">
        <f t="shared" si="834"/>
        <v>0</v>
      </c>
    </row>
    <row r="215" spans="1:56" x14ac:dyDescent="0.25">
      <c r="A215" s="5">
        <v>1463</v>
      </c>
      <c r="B215" s="2">
        <v>600023354</v>
      </c>
      <c r="C215" s="7">
        <v>60254238</v>
      </c>
      <c r="D215" s="8" t="s">
        <v>63</v>
      </c>
      <c r="E215" s="20">
        <v>3114</v>
      </c>
      <c r="F215" s="20" t="s">
        <v>112</v>
      </c>
      <c r="G215" s="20" t="s">
        <v>98</v>
      </c>
      <c r="H215" s="9">
        <v>0</v>
      </c>
      <c r="I215" s="50">
        <v>0</v>
      </c>
      <c r="J215" s="50">
        <v>0</v>
      </c>
      <c r="K215" s="50">
        <v>0</v>
      </c>
      <c r="L215" s="50">
        <v>0</v>
      </c>
      <c r="M215" s="50">
        <v>0</v>
      </c>
      <c r="N215" s="63">
        <v>0</v>
      </c>
      <c r="O215" s="47">
        <v>0</v>
      </c>
      <c r="P215" s="47">
        <v>0</v>
      </c>
      <c r="Q215" s="9"/>
      <c r="R215" s="50"/>
      <c r="S215" s="50"/>
      <c r="T215" s="50"/>
      <c r="U215" s="50"/>
      <c r="V215" s="50"/>
      <c r="W215" s="50"/>
      <c r="X215" s="9">
        <f t="shared" si="817"/>
        <v>0</v>
      </c>
      <c r="Y215" s="9"/>
      <c r="Z215" s="9"/>
      <c r="AA215" s="9"/>
      <c r="AB215" s="9">
        <f t="shared" si="818"/>
        <v>0</v>
      </c>
      <c r="AC215" s="9">
        <f t="shared" si="819"/>
        <v>0</v>
      </c>
      <c r="AD215" s="9">
        <f t="shared" si="820"/>
        <v>0</v>
      </c>
      <c r="AE215" s="9">
        <f t="shared" si="821"/>
        <v>0</v>
      </c>
      <c r="AF215" s="50"/>
      <c r="AG215" s="50"/>
      <c r="AH215" s="50"/>
      <c r="AI215" s="9">
        <f t="shared" si="822"/>
        <v>0</v>
      </c>
      <c r="AJ215" s="47"/>
      <c r="AK215" s="47"/>
      <c r="AL215" s="47"/>
      <c r="AM215" s="47"/>
      <c r="AN215" s="47"/>
      <c r="AO215" s="47"/>
      <c r="AP215" s="47"/>
      <c r="AQ215" s="47"/>
      <c r="AR215" s="47"/>
      <c r="AS215" s="47">
        <f t="shared" si="823"/>
        <v>0</v>
      </c>
      <c r="AT215" s="47">
        <f t="shared" si="824"/>
        <v>0</v>
      </c>
      <c r="AU215" s="47">
        <f t="shared" si="825"/>
        <v>0</v>
      </c>
      <c r="AV215" s="9">
        <f t="shared" si="826"/>
        <v>0</v>
      </c>
      <c r="AW215" s="9">
        <f t="shared" si="827"/>
        <v>0</v>
      </c>
      <c r="AX215" s="9">
        <f t="shared" si="828"/>
        <v>0</v>
      </c>
      <c r="AY215" s="9">
        <f t="shared" si="829"/>
        <v>0</v>
      </c>
      <c r="AZ215" s="9">
        <f t="shared" si="830"/>
        <v>0</v>
      </c>
      <c r="BA215" s="9">
        <f t="shared" si="831"/>
        <v>0</v>
      </c>
      <c r="BB215" s="47">
        <f t="shared" si="832"/>
        <v>0</v>
      </c>
      <c r="BC215" s="47">
        <f t="shared" si="833"/>
        <v>0</v>
      </c>
      <c r="BD215" s="47">
        <f t="shared" si="834"/>
        <v>0</v>
      </c>
    </row>
    <row r="216" spans="1:56" x14ac:dyDescent="0.25">
      <c r="A216" s="5">
        <v>1463</v>
      </c>
      <c r="B216" s="2">
        <v>600023354</v>
      </c>
      <c r="C216" s="7">
        <v>60254238</v>
      </c>
      <c r="D216" s="8" t="s">
        <v>63</v>
      </c>
      <c r="E216" s="2">
        <v>3141</v>
      </c>
      <c r="F216" s="2" t="s">
        <v>20</v>
      </c>
      <c r="G216" s="7" t="s">
        <v>98</v>
      </c>
      <c r="H216" s="9">
        <v>282235</v>
      </c>
      <c r="I216" s="9">
        <v>205761</v>
      </c>
      <c r="J216" s="9">
        <v>0</v>
      </c>
      <c r="K216" s="9">
        <v>69547</v>
      </c>
      <c r="L216" s="9">
        <v>4115</v>
      </c>
      <c r="M216" s="9">
        <v>2812</v>
      </c>
      <c r="N216" s="63">
        <v>0.65</v>
      </c>
      <c r="O216" s="47">
        <v>0</v>
      </c>
      <c r="P216" s="47">
        <v>0.65</v>
      </c>
      <c r="Q216" s="9"/>
      <c r="R216" s="50"/>
      <c r="S216" s="50"/>
      <c r="T216" s="50"/>
      <c r="U216" s="50"/>
      <c r="V216" s="50"/>
      <c r="W216" s="50"/>
      <c r="X216" s="9">
        <f t="shared" si="817"/>
        <v>0</v>
      </c>
      <c r="Y216" s="9"/>
      <c r="Z216" s="9"/>
      <c r="AA216" s="9"/>
      <c r="AB216" s="9">
        <f t="shared" si="818"/>
        <v>0</v>
      </c>
      <c r="AC216" s="9">
        <f t="shared" si="819"/>
        <v>0</v>
      </c>
      <c r="AD216" s="9">
        <f t="shared" si="820"/>
        <v>0</v>
      </c>
      <c r="AE216" s="9">
        <f t="shared" si="821"/>
        <v>0</v>
      </c>
      <c r="AF216" s="50"/>
      <c r="AG216" s="50"/>
      <c r="AH216" s="50"/>
      <c r="AI216" s="9">
        <f t="shared" si="822"/>
        <v>0</v>
      </c>
      <c r="AJ216" s="47"/>
      <c r="AK216" s="47"/>
      <c r="AL216" s="47"/>
      <c r="AM216" s="47"/>
      <c r="AN216" s="47"/>
      <c r="AO216" s="47"/>
      <c r="AP216" s="47"/>
      <c r="AQ216" s="47"/>
      <c r="AR216" s="47"/>
      <c r="AS216" s="47">
        <f t="shared" si="823"/>
        <v>0</v>
      </c>
      <c r="AT216" s="47">
        <f t="shared" si="824"/>
        <v>0</v>
      </c>
      <c r="AU216" s="47">
        <f t="shared" si="825"/>
        <v>0</v>
      </c>
      <c r="AV216" s="9">
        <f t="shared" si="826"/>
        <v>282235</v>
      </c>
      <c r="AW216" s="9">
        <f t="shared" si="827"/>
        <v>205761</v>
      </c>
      <c r="AX216" s="9">
        <f t="shared" si="828"/>
        <v>0</v>
      </c>
      <c r="AY216" s="9">
        <f t="shared" si="829"/>
        <v>69547</v>
      </c>
      <c r="AZ216" s="9">
        <f t="shared" si="830"/>
        <v>4115</v>
      </c>
      <c r="BA216" s="9">
        <f t="shared" si="831"/>
        <v>2812</v>
      </c>
      <c r="BB216" s="47">
        <f t="shared" si="832"/>
        <v>0.65</v>
      </c>
      <c r="BC216" s="47">
        <f t="shared" si="833"/>
        <v>0</v>
      </c>
      <c r="BD216" s="47">
        <f t="shared" si="834"/>
        <v>0.65</v>
      </c>
    </row>
    <row r="217" spans="1:56" x14ac:dyDescent="0.25">
      <c r="A217" s="5">
        <v>1463</v>
      </c>
      <c r="B217" s="2">
        <v>600023354</v>
      </c>
      <c r="C217" s="7">
        <v>60254238</v>
      </c>
      <c r="D217" s="8" t="s">
        <v>63</v>
      </c>
      <c r="E217" s="2">
        <v>3143</v>
      </c>
      <c r="F217" s="2" t="s">
        <v>56</v>
      </c>
      <c r="G217" s="2" t="s">
        <v>19</v>
      </c>
      <c r="H217" s="9">
        <v>542502</v>
      </c>
      <c r="I217" s="9">
        <v>399486</v>
      </c>
      <c r="J217" s="9">
        <v>0</v>
      </c>
      <c r="K217" s="9">
        <v>135026</v>
      </c>
      <c r="L217" s="9">
        <v>7990</v>
      </c>
      <c r="M217" s="9">
        <v>0</v>
      </c>
      <c r="N217" s="63">
        <v>0.96</v>
      </c>
      <c r="O217" s="47">
        <v>0.96</v>
      </c>
      <c r="P217" s="47">
        <v>0</v>
      </c>
      <c r="Q217" s="9"/>
      <c r="R217" s="9"/>
      <c r="S217" s="9"/>
      <c r="T217" s="9"/>
      <c r="U217" s="9"/>
      <c r="V217" s="9"/>
      <c r="W217" s="9"/>
      <c r="X217" s="9">
        <f t="shared" si="817"/>
        <v>0</v>
      </c>
      <c r="Y217" s="9"/>
      <c r="Z217" s="9"/>
      <c r="AA217" s="9"/>
      <c r="AB217" s="9">
        <f t="shared" si="818"/>
        <v>0</v>
      </c>
      <c r="AC217" s="9">
        <f t="shared" si="819"/>
        <v>0</v>
      </c>
      <c r="AD217" s="9">
        <f t="shared" si="820"/>
        <v>0</v>
      </c>
      <c r="AE217" s="9">
        <f t="shared" si="821"/>
        <v>0</v>
      </c>
      <c r="AF217" s="9"/>
      <c r="AG217" s="9"/>
      <c r="AH217" s="9"/>
      <c r="AI217" s="9">
        <f t="shared" si="822"/>
        <v>0</v>
      </c>
      <c r="AJ217" s="47"/>
      <c r="AK217" s="47"/>
      <c r="AL217" s="47"/>
      <c r="AM217" s="47"/>
      <c r="AN217" s="47"/>
      <c r="AO217" s="47"/>
      <c r="AP217" s="47"/>
      <c r="AQ217" s="47"/>
      <c r="AR217" s="47"/>
      <c r="AS217" s="47">
        <f t="shared" si="823"/>
        <v>0</v>
      </c>
      <c r="AT217" s="47">
        <f t="shared" si="824"/>
        <v>0</v>
      </c>
      <c r="AU217" s="47">
        <f t="shared" si="825"/>
        <v>0</v>
      </c>
      <c r="AV217" s="9">
        <f t="shared" si="826"/>
        <v>542502</v>
      </c>
      <c r="AW217" s="9">
        <f t="shared" si="827"/>
        <v>399486</v>
      </c>
      <c r="AX217" s="9">
        <f t="shared" si="828"/>
        <v>0</v>
      </c>
      <c r="AY217" s="9">
        <f t="shared" si="829"/>
        <v>135026</v>
      </c>
      <c r="AZ217" s="9">
        <f t="shared" si="830"/>
        <v>7990</v>
      </c>
      <c r="BA217" s="9">
        <f t="shared" si="831"/>
        <v>0</v>
      </c>
      <c r="BB217" s="47">
        <f t="shared" si="832"/>
        <v>0.96</v>
      </c>
      <c r="BC217" s="47">
        <f t="shared" si="833"/>
        <v>0.96</v>
      </c>
      <c r="BD217" s="47">
        <f t="shared" si="834"/>
        <v>0</v>
      </c>
    </row>
    <row r="218" spans="1:56" x14ac:dyDescent="0.25">
      <c r="A218" s="5">
        <v>1463</v>
      </c>
      <c r="B218" s="2">
        <v>600023354</v>
      </c>
      <c r="C218" s="7">
        <v>60254238</v>
      </c>
      <c r="D218" s="8" t="s">
        <v>63</v>
      </c>
      <c r="E218" s="2">
        <v>3143</v>
      </c>
      <c r="F218" s="2" t="s">
        <v>97</v>
      </c>
      <c r="G218" s="7" t="s">
        <v>98</v>
      </c>
      <c r="H218" s="9">
        <v>15120</v>
      </c>
      <c r="I218" s="9">
        <v>10692</v>
      </c>
      <c r="J218" s="9">
        <v>0</v>
      </c>
      <c r="K218" s="9">
        <v>3614</v>
      </c>
      <c r="L218" s="9">
        <v>214</v>
      </c>
      <c r="M218" s="9">
        <v>600</v>
      </c>
      <c r="N218" s="63">
        <v>0.04</v>
      </c>
      <c r="O218" s="47">
        <v>0</v>
      </c>
      <c r="P218" s="47">
        <v>0.04</v>
      </c>
      <c r="Q218" s="9"/>
      <c r="R218" s="50"/>
      <c r="S218" s="50"/>
      <c r="T218" s="50"/>
      <c r="U218" s="50"/>
      <c r="V218" s="50"/>
      <c r="W218" s="50"/>
      <c r="X218" s="9">
        <f t="shared" si="817"/>
        <v>0</v>
      </c>
      <c r="Y218" s="9"/>
      <c r="Z218" s="9"/>
      <c r="AA218" s="9"/>
      <c r="AB218" s="9">
        <f t="shared" si="818"/>
        <v>0</v>
      </c>
      <c r="AC218" s="9">
        <f t="shared" si="819"/>
        <v>0</v>
      </c>
      <c r="AD218" s="9">
        <f t="shared" si="820"/>
        <v>0</v>
      </c>
      <c r="AE218" s="9">
        <f t="shared" si="821"/>
        <v>0</v>
      </c>
      <c r="AF218" s="50"/>
      <c r="AG218" s="50"/>
      <c r="AH218" s="50"/>
      <c r="AI218" s="9">
        <f t="shared" si="822"/>
        <v>0</v>
      </c>
      <c r="AJ218" s="47"/>
      <c r="AK218" s="47"/>
      <c r="AL218" s="47"/>
      <c r="AM218" s="47"/>
      <c r="AN218" s="47"/>
      <c r="AO218" s="47"/>
      <c r="AP218" s="47"/>
      <c r="AQ218" s="47"/>
      <c r="AR218" s="47"/>
      <c r="AS218" s="47">
        <f t="shared" si="823"/>
        <v>0</v>
      </c>
      <c r="AT218" s="47">
        <f t="shared" si="824"/>
        <v>0</v>
      </c>
      <c r="AU218" s="47">
        <f t="shared" si="825"/>
        <v>0</v>
      </c>
      <c r="AV218" s="9">
        <f t="shared" si="826"/>
        <v>15120</v>
      </c>
      <c r="AW218" s="9">
        <f t="shared" si="827"/>
        <v>10692</v>
      </c>
      <c r="AX218" s="9">
        <f t="shared" si="828"/>
        <v>0</v>
      </c>
      <c r="AY218" s="9">
        <f t="shared" si="829"/>
        <v>3614</v>
      </c>
      <c r="AZ218" s="9">
        <f t="shared" si="830"/>
        <v>214</v>
      </c>
      <c r="BA218" s="9">
        <f t="shared" si="831"/>
        <v>600</v>
      </c>
      <c r="BB218" s="47">
        <f t="shared" si="832"/>
        <v>0.04</v>
      </c>
      <c r="BC218" s="47">
        <f t="shared" si="833"/>
        <v>0</v>
      </c>
      <c r="BD218" s="47">
        <f t="shared" si="834"/>
        <v>0.04</v>
      </c>
    </row>
    <row r="219" spans="1:56" x14ac:dyDescent="0.25">
      <c r="A219" s="30"/>
      <c r="B219" s="31"/>
      <c r="C219" s="32"/>
      <c r="D219" s="33" t="s">
        <v>193</v>
      </c>
      <c r="E219" s="31"/>
      <c r="F219" s="31"/>
      <c r="G219" s="32"/>
      <c r="H219" s="34">
        <v>12822128</v>
      </c>
      <c r="I219" s="34">
        <v>9232372</v>
      </c>
      <c r="J219" s="34">
        <v>97500</v>
      </c>
      <c r="K219" s="34">
        <v>3153497</v>
      </c>
      <c r="L219" s="34">
        <v>184647</v>
      </c>
      <c r="M219" s="34">
        <v>154112</v>
      </c>
      <c r="N219" s="64">
        <v>17.489999999999998</v>
      </c>
      <c r="O219" s="64">
        <v>13.16</v>
      </c>
      <c r="P219" s="64">
        <v>4.33</v>
      </c>
      <c r="Q219" s="51">
        <f t="shared" ref="Q219:BD219" si="835">SUM(Q213:Q218)</f>
        <v>0</v>
      </c>
      <c r="R219" s="51">
        <f t="shared" si="835"/>
        <v>0</v>
      </c>
      <c r="S219" s="51">
        <f t="shared" si="835"/>
        <v>0</v>
      </c>
      <c r="T219" s="51">
        <f t="shared" si="835"/>
        <v>0</v>
      </c>
      <c r="U219" s="51">
        <f t="shared" si="835"/>
        <v>0</v>
      </c>
      <c r="V219" s="51">
        <f t="shared" si="835"/>
        <v>0</v>
      </c>
      <c r="W219" s="51">
        <f t="shared" si="835"/>
        <v>0</v>
      </c>
      <c r="X219" s="51">
        <f t="shared" si="835"/>
        <v>0</v>
      </c>
      <c r="Y219" s="51">
        <f t="shared" si="835"/>
        <v>0</v>
      </c>
      <c r="Z219" s="51">
        <f t="shared" si="835"/>
        <v>0</v>
      </c>
      <c r="AA219" s="51">
        <f t="shared" si="835"/>
        <v>0</v>
      </c>
      <c r="AB219" s="51">
        <f t="shared" si="835"/>
        <v>0</v>
      </c>
      <c r="AC219" s="51">
        <f t="shared" si="835"/>
        <v>0</v>
      </c>
      <c r="AD219" s="51">
        <f t="shared" si="835"/>
        <v>0</v>
      </c>
      <c r="AE219" s="51">
        <f t="shared" si="835"/>
        <v>0</v>
      </c>
      <c r="AF219" s="51">
        <f t="shared" si="835"/>
        <v>0</v>
      </c>
      <c r="AG219" s="51">
        <f t="shared" si="835"/>
        <v>0</v>
      </c>
      <c r="AH219" s="51">
        <f t="shared" si="835"/>
        <v>0</v>
      </c>
      <c r="AI219" s="51">
        <f t="shared" si="835"/>
        <v>0</v>
      </c>
      <c r="AJ219" s="58">
        <f t="shared" si="835"/>
        <v>0</v>
      </c>
      <c r="AK219" s="58">
        <f t="shared" si="835"/>
        <v>0</v>
      </c>
      <c r="AL219" s="58">
        <f t="shared" si="835"/>
        <v>0</v>
      </c>
      <c r="AM219" s="58">
        <f t="shared" si="835"/>
        <v>0</v>
      </c>
      <c r="AN219" s="58">
        <f t="shared" si="835"/>
        <v>0</v>
      </c>
      <c r="AO219" s="58">
        <f t="shared" si="835"/>
        <v>0</v>
      </c>
      <c r="AP219" s="58">
        <f t="shared" si="835"/>
        <v>0</v>
      </c>
      <c r="AQ219" s="58">
        <f t="shared" si="835"/>
        <v>0</v>
      </c>
      <c r="AR219" s="58">
        <f t="shared" si="835"/>
        <v>0</v>
      </c>
      <c r="AS219" s="58">
        <f t="shared" si="835"/>
        <v>0</v>
      </c>
      <c r="AT219" s="58">
        <f t="shared" si="835"/>
        <v>0</v>
      </c>
      <c r="AU219" s="58">
        <f t="shared" si="835"/>
        <v>0</v>
      </c>
      <c r="AV219" s="51">
        <f t="shared" si="835"/>
        <v>12822128</v>
      </c>
      <c r="AW219" s="51">
        <f t="shared" si="835"/>
        <v>9232372</v>
      </c>
      <c r="AX219" s="51">
        <f t="shared" si="835"/>
        <v>97500</v>
      </c>
      <c r="AY219" s="51">
        <f t="shared" si="835"/>
        <v>3153497</v>
      </c>
      <c r="AZ219" s="51">
        <f t="shared" si="835"/>
        <v>184647</v>
      </c>
      <c r="BA219" s="51">
        <f t="shared" si="835"/>
        <v>154112</v>
      </c>
      <c r="BB219" s="58">
        <f t="shared" si="835"/>
        <v>17.489999999999998</v>
      </c>
      <c r="BC219" s="58">
        <f t="shared" si="835"/>
        <v>13.16</v>
      </c>
      <c r="BD219" s="58">
        <f t="shared" si="835"/>
        <v>4.33</v>
      </c>
    </row>
    <row r="220" spans="1:56" x14ac:dyDescent="0.25">
      <c r="A220" s="26">
        <v>1468</v>
      </c>
      <c r="B220" s="6">
        <v>600099504</v>
      </c>
      <c r="C220" s="27">
        <v>70839921</v>
      </c>
      <c r="D220" s="28" t="s">
        <v>64</v>
      </c>
      <c r="E220" s="6">
        <v>3112</v>
      </c>
      <c r="F220" s="6" t="s">
        <v>73</v>
      </c>
      <c r="G220" s="6" t="s">
        <v>19</v>
      </c>
      <c r="H220" s="29">
        <v>243565</v>
      </c>
      <c r="I220" s="29">
        <v>177036</v>
      </c>
      <c r="J220" s="29">
        <v>0</v>
      </c>
      <c r="K220" s="29">
        <v>59838</v>
      </c>
      <c r="L220" s="29">
        <v>3541</v>
      </c>
      <c r="M220" s="29">
        <v>3150</v>
      </c>
      <c r="N220" s="63">
        <v>0.36</v>
      </c>
      <c r="O220" s="47">
        <v>0.32</v>
      </c>
      <c r="P220" s="47">
        <v>0.04</v>
      </c>
      <c r="Q220" s="9"/>
      <c r="R220" s="29"/>
      <c r="S220" s="29"/>
      <c r="T220" s="29"/>
      <c r="U220" s="29"/>
      <c r="V220" s="29"/>
      <c r="W220" s="29"/>
      <c r="X220" s="9">
        <f t="shared" ref="X220:X226" si="836">SUBTOTAL(9,Q220:W220)</f>
        <v>0</v>
      </c>
      <c r="Y220" s="9"/>
      <c r="Z220" s="9"/>
      <c r="AA220" s="9"/>
      <c r="AB220" s="9">
        <f t="shared" ref="AB220:AB226" si="837">SUBTOTAL(9,Y220:AA220)</f>
        <v>0</v>
      </c>
      <c r="AC220" s="9">
        <f t="shared" ref="AC220:AC226" si="838">X220+AB220</f>
        <v>0</v>
      </c>
      <c r="AD220" s="9">
        <f t="shared" ref="AD220:AD226" si="839">ROUND((X220+Y220+Z220)*33.8%,0)</f>
        <v>0</v>
      </c>
      <c r="AE220" s="9">
        <f t="shared" ref="AE220:AE226" si="840">ROUND(X220*2%,0)</f>
        <v>0</v>
      </c>
      <c r="AF220" s="29"/>
      <c r="AG220" s="29"/>
      <c r="AH220" s="29"/>
      <c r="AI220" s="9">
        <f t="shared" ref="AI220:AI226" si="841">AF220+AG220+AH220</f>
        <v>0</v>
      </c>
      <c r="AJ220" s="47"/>
      <c r="AK220" s="47"/>
      <c r="AL220" s="47"/>
      <c r="AM220" s="47"/>
      <c r="AN220" s="47"/>
      <c r="AO220" s="47"/>
      <c r="AP220" s="47"/>
      <c r="AQ220" s="47"/>
      <c r="AR220" s="47"/>
      <c r="AS220" s="47">
        <f t="shared" ref="AS220:AS226" si="842">AJ220+AL220+AM220+AP220+AR220+AN220</f>
        <v>0</v>
      </c>
      <c r="AT220" s="47">
        <f t="shared" ref="AT220:AT226" si="843">AK220+AQ220+AO220</f>
        <v>0</v>
      </c>
      <c r="AU220" s="47">
        <f t="shared" ref="AU220:AU226" si="844">AS220+AT220</f>
        <v>0</v>
      </c>
      <c r="AV220" s="9">
        <f t="shared" ref="AV220:AV226" si="845">AW220+AX220+AY220+AZ220+BA220</f>
        <v>243565</v>
      </c>
      <c r="AW220" s="9">
        <f t="shared" ref="AW220:AW226" si="846">I220+X220</f>
        <v>177036</v>
      </c>
      <c r="AX220" s="9">
        <f t="shared" ref="AX220:AX226" si="847">J220+AB220</f>
        <v>0</v>
      </c>
      <c r="AY220" s="9">
        <f t="shared" ref="AY220:AY226" si="848">K220+AD220</f>
        <v>59838</v>
      </c>
      <c r="AZ220" s="9">
        <f t="shared" ref="AZ220:AZ226" si="849">L220+AE220</f>
        <v>3541</v>
      </c>
      <c r="BA220" s="9">
        <f t="shared" ref="BA220:BA226" si="850">M220+AI220</f>
        <v>3150</v>
      </c>
      <c r="BB220" s="47">
        <f t="shared" ref="BB220:BB226" si="851">BC220+BD220</f>
        <v>0.36</v>
      </c>
      <c r="BC220" s="47">
        <f t="shared" ref="BC220:BC226" si="852">O220+AS220</f>
        <v>0.32</v>
      </c>
      <c r="BD220" s="47">
        <f t="shared" ref="BD220:BD226" si="853">P220+AT220</f>
        <v>0.04</v>
      </c>
    </row>
    <row r="221" spans="1:56" x14ac:dyDescent="0.25">
      <c r="A221" s="5">
        <v>1468</v>
      </c>
      <c r="B221" s="2">
        <v>600099504</v>
      </c>
      <c r="C221" s="7">
        <v>70839921</v>
      </c>
      <c r="D221" s="8" t="s">
        <v>64</v>
      </c>
      <c r="E221" s="2">
        <v>3114</v>
      </c>
      <c r="F221" s="2" t="s">
        <v>75</v>
      </c>
      <c r="G221" s="2" t="s">
        <v>19</v>
      </c>
      <c r="H221" s="9">
        <v>10940066</v>
      </c>
      <c r="I221" s="9">
        <v>7981882</v>
      </c>
      <c r="J221" s="9">
        <v>0</v>
      </c>
      <c r="K221" s="9">
        <v>2697876</v>
      </c>
      <c r="L221" s="9">
        <v>159638</v>
      </c>
      <c r="M221" s="9">
        <v>100670</v>
      </c>
      <c r="N221" s="63">
        <v>14.54</v>
      </c>
      <c r="O221" s="47">
        <v>9.66</v>
      </c>
      <c r="P221" s="47">
        <v>4.88</v>
      </c>
      <c r="Q221" s="9"/>
      <c r="R221" s="9"/>
      <c r="S221" s="9"/>
      <c r="T221" s="9"/>
      <c r="U221" s="9"/>
      <c r="V221" s="9"/>
      <c r="W221" s="9"/>
      <c r="X221" s="9">
        <f t="shared" si="836"/>
        <v>0</v>
      </c>
      <c r="Y221" s="9"/>
      <c r="Z221" s="9"/>
      <c r="AA221" s="9"/>
      <c r="AB221" s="9">
        <f t="shared" si="837"/>
        <v>0</v>
      </c>
      <c r="AC221" s="9">
        <f t="shared" si="838"/>
        <v>0</v>
      </c>
      <c r="AD221" s="9">
        <f t="shared" si="839"/>
        <v>0</v>
      </c>
      <c r="AE221" s="9">
        <f t="shared" si="840"/>
        <v>0</v>
      </c>
      <c r="AF221" s="9"/>
      <c r="AG221" s="9"/>
      <c r="AH221" s="9"/>
      <c r="AI221" s="9">
        <f t="shared" si="841"/>
        <v>0</v>
      </c>
      <c r="AJ221" s="47"/>
      <c r="AK221" s="47"/>
      <c r="AL221" s="47"/>
      <c r="AM221" s="47"/>
      <c r="AN221" s="47"/>
      <c r="AO221" s="47"/>
      <c r="AP221" s="47"/>
      <c r="AQ221" s="47"/>
      <c r="AR221" s="47"/>
      <c r="AS221" s="47">
        <f t="shared" si="842"/>
        <v>0</v>
      </c>
      <c r="AT221" s="47">
        <f t="shared" si="843"/>
        <v>0</v>
      </c>
      <c r="AU221" s="47">
        <f t="shared" si="844"/>
        <v>0</v>
      </c>
      <c r="AV221" s="9">
        <f t="shared" si="845"/>
        <v>10940066</v>
      </c>
      <c r="AW221" s="9">
        <f t="shared" si="846"/>
        <v>7981882</v>
      </c>
      <c r="AX221" s="9">
        <f t="shared" si="847"/>
        <v>0</v>
      </c>
      <c r="AY221" s="9">
        <f t="shared" si="848"/>
        <v>2697876</v>
      </c>
      <c r="AZ221" s="9">
        <f t="shared" si="849"/>
        <v>159638</v>
      </c>
      <c r="BA221" s="9">
        <f t="shared" si="850"/>
        <v>100670</v>
      </c>
      <c r="BB221" s="47">
        <f t="shared" si="851"/>
        <v>14.54</v>
      </c>
      <c r="BC221" s="47">
        <f t="shared" si="852"/>
        <v>9.66</v>
      </c>
      <c r="BD221" s="47">
        <f t="shared" si="853"/>
        <v>4.88</v>
      </c>
    </row>
    <row r="222" spans="1:56" x14ac:dyDescent="0.25">
      <c r="A222" s="5">
        <v>1468</v>
      </c>
      <c r="B222" s="2">
        <v>600099504</v>
      </c>
      <c r="C222" s="7">
        <v>70839921</v>
      </c>
      <c r="D222" s="8" t="s">
        <v>64</v>
      </c>
      <c r="E222" s="2">
        <v>3114</v>
      </c>
      <c r="F222" s="2" t="s">
        <v>76</v>
      </c>
      <c r="G222" s="2" t="s">
        <v>19</v>
      </c>
      <c r="H222" s="9">
        <v>2434303</v>
      </c>
      <c r="I222" s="9">
        <v>1792565</v>
      </c>
      <c r="J222" s="9">
        <v>0</v>
      </c>
      <c r="K222" s="9">
        <v>605887</v>
      </c>
      <c r="L222" s="9">
        <v>35851</v>
      </c>
      <c r="M222" s="9">
        <v>0</v>
      </c>
      <c r="N222" s="63">
        <v>4.67</v>
      </c>
      <c r="O222" s="47">
        <v>4.67</v>
      </c>
      <c r="P222" s="47">
        <v>0</v>
      </c>
      <c r="Q222" s="9"/>
      <c r="R222" s="9"/>
      <c r="S222" s="9"/>
      <c r="T222" s="9"/>
      <c r="U222" s="9"/>
      <c r="V222" s="9"/>
      <c r="W222" s="9"/>
      <c r="X222" s="9">
        <f t="shared" si="836"/>
        <v>0</v>
      </c>
      <c r="Y222" s="9"/>
      <c r="Z222" s="9"/>
      <c r="AA222" s="9"/>
      <c r="AB222" s="9">
        <f t="shared" si="837"/>
        <v>0</v>
      </c>
      <c r="AC222" s="9">
        <f t="shared" si="838"/>
        <v>0</v>
      </c>
      <c r="AD222" s="9">
        <f t="shared" si="839"/>
        <v>0</v>
      </c>
      <c r="AE222" s="9">
        <f t="shared" si="840"/>
        <v>0</v>
      </c>
      <c r="AF222" s="9"/>
      <c r="AG222" s="9"/>
      <c r="AH222" s="9"/>
      <c r="AI222" s="9">
        <f t="shared" si="841"/>
        <v>0</v>
      </c>
      <c r="AJ222" s="47"/>
      <c r="AK222" s="47"/>
      <c r="AL222" s="47"/>
      <c r="AM222" s="47"/>
      <c r="AN222" s="47"/>
      <c r="AO222" s="47"/>
      <c r="AP222" s="47"/>
      <c r="AQ222" s="47"/>
      <c r="AR222" s="47"/>
      <c r="AS222" s="47">
        <f t="shared" si="842"/>
        <v>0</v>
      </c>
      <c r="AT222" s="47">
        <f t="shared" si="843"/>
        <v>0</v>
      </c>
      <c r="AU222" s="47">
        <f t="shared" si="844"/>
        <v>0</v>
      </c>
      <c r="AV222" s="9">
        <f t="shared" si="845"/>
        <v>2434303</v>
      </c>
      <c r="AW222" s="9">
        <f t="shared" si="846"/>
        <v>1792565</v>
      </c>
      <c r="AX222" s="9">
        <f t="shared" si="847"/>
        <v>0</v>
      </c>
      <c r="AY222" s="9">
        <f t="shared" si="848"/>
        <v>605887</v>
      </c>
      <c r="AZ222" s="9">
        <f t="shared" si="849"/>
        <v>35851</v>
      </c>
      <c r="BA222" s="9">
        <f t="shared" si="850"/>
        <v>0</v>
      </c>
      <c r="BB222" s="47">
        <f t="shared" si="851"/>
        <v>4.67</v>
      </c>
      <c r="BC222" s="47">
        <f t="shared" si="852"/>
        <v>4.67</v>
      </c>
      <c r="BD222" s="47">
        <f t="shared" si="853"/>
        <v>0</v>
      </c>
    </row>
    <row r="223" spans="1:56" x14ac:dyDescent="0.25">
      <c r="A223" s="5">
        <v>1468</v>
      </c>
      <c r="B223" s="2">
        <v>600099504</v>
      </c>
      <c r="C223" s="7">
        <v>70839921</v>
      </c>
      <c r="D223" s="8" t="s">
        <v>64</v>
      </c>
      <c r="E223" s="20">
        <v>3114</v>
      </c>
      <c r="F223" s="20" t="s">
        <v>112</v>
      </c>
      <c r="G223" s="20" t="s">
        <v>98</v>
      </c>
      <c r="H223" s="9">
        <v>0</v>
      </c>
      <c r="I223" s="50">
        <v>0</v>
      </c>
      <c r="J223" s="50">
        <v>0</v>
      </c>
      <c r="K223" s="50">
        <v>0</v>
      </c>
      <c r="L223" s="50">
        <v>0</v>
      </c>
      <c r="M223" s="50">
        <v>0</v>
      </c>
      <c r="N223" s="63">
        <v>0</v>
      </c>
      <c r="O223" s="47">
        <v>0</v>
      </c>
      <c r="P223" s="47">
        <v>0</v>
      </c>
      <c r="Q223" s="9"/>
      <c r="R223" s="50"/>
      <c r="S223" s="50"/>
      <c r="T223" s="50"/>
      <c r="U223" s="50"/>
      <c r="V223" s="50"/>
      <c r="W223" s="50"/>
      <c r="X223" s="9">
        <f t="shared" si="836"/>
        <v>0</v>
      </c>
      <c r="Y223" s="9"/>
      <c r="Z223" s="9"/>
      <c r="AA223" s="9"/>
      <c r="AB223" s="9">
        <f t="shared" si="837"/>
        <v>0</v>
      </c>
      <c r="AC223" s="9">
        <f t="shared" si="838"/>
        <v>0</v>
      </c>
      <c r="AD223" s="9">
        <f t="shared" si="839"/>
        <v>0</v>
      </c>
      <c r="AE223" s="9">
        <f t="shared" si="840"/>
        <v>0</v>
      </c>
      <c r="AF223" s="50"/>
      <c r="AG223" s="50"/>
      <c r="AH223" s="50"/>
      <c r="AI223" s="9">
        <f t="shared" si="841"/>
        <v>0</v>
      </c>
      <c r="AJ223" s="47"/>
      <c r="AK223" s="47"/>
      <c r="AL223" s="47"/>
      <c r="AM223" s="47"/>
      <c r="AN223" s="47"/>
      <c r="AO223" s="47"/>
      <c r="AP223" s="47"/>
      <c r="AQ223" s="47"/>
      <c r="AR223" s="47"/>
      <c r="AS223" s="47">
        <f t="shared" si="842"/>
        <v>0</v>
      </c>
      <c r="AT223" s="47">
        <f t="shared" si="843"/>
        <v>0</v>
      </c>
      <c r="AU223" s="47">
        <f t="shared" si="844"/>
        <v>0</v>
      </c>
      <c r="AV223" s="9">
        <f t="shared" si="845"/>
        <v>0</v>
      </c>
      <c r="AW223" s="9">
        <f t="shared" si="846"/>
        <v>0</v>
      </c>
      <c r="AX223" s="9">
        <f t="shared" si="847"/>
        <v>0</v>
      </c>
      <c r="AY223" s="9">
        <f t="shared" si="848"/>
        <v>0</v>
      </c>
      <c r="AZ223" s="9">
        <f t="shared" si="849"/>
        <v>0</v>
      </c>
      <c r="BA223" s="9">
        <f t="shared" si="850"/>
        <v>0</v>
      </c>
      <c r="BB223" s="47">
        <f t="shared" si="851"/>
        <v>0</v>
      </c>
      <c r="BC223" s="47">
        <f t="shared" si="852"/>
        <v>0</v>
      </c>
      <c r="BD223" s="47">
        <f t="shared" si="853"/>
        <v>0</v>
      </c>
    </row>
    <row r="224" spans="1:56" x14ac:dyDescent="0.25">
      <c r="A224" s="5">
        <v>1468</v>
      </c>
      <c r="B224" s="2">
        <v>600099504</v>
      </c>
      <c r="C224" s="7">
        <v>70839921</v>
      </c>
      <c r="D224" s="8" t="s">
        <v>64</v>
      </c>
      <c r="E224" s="2">
        <v>3141</v>
      </c>
      <c r="F224" s="2" t="s">
        <v>20</v>
      </c>
      <c r="G224" s="7" t="s">
        <v>98</v>
      </c>
      <c r="H224" s="9">
        <v>53439</v>
      </c>
      <c r="I224" s="9">
        <v>39043</v>
      </c>
      <c r="J224" s="9">
        <v>0</v>
      </c>
      <c r="K224" s="9">
        <v>13197</v>
      </c>
      <c r="L224" s="9">
        <v>781</v>
      </c>
      <c r="M224" s="9">
        <v>418</v>
      </c>
      <c r="N224" s="63">
        <v>0.12</v>
      </c>
      <c r="O224" s="47">
        <v>0</v>
      </c>
      <c r="P224" s="47">
        <v>0.12</v>
      </c>
      <c r="Q224" s="9"/>
      <c r="R224" s="50"/>
      <c r="S224" s="50"/>
      <c r="T224" s="50"/>
      <c r="U224" s="50"/>
      <c r="V224" s="50"/>
      <c r="W224" s="50"/>
      <c r="X224" s="9">
        <f t="shared" si="836"/>
        <v>0</v>
      </c>
      <c r="Y224" s="9"/>
      <c r="Z224" s="9"/>
      <c r="AA224" s="9"/>
      <c r="AB224" s="9">
        <f t="shared" si="837"/>
        <v>0</v>
      </c>
      <c r="AC224" s="9">
        <f t="shared" si="838"/>
        <v>0</v>
      </c>
      <c r="AD224" s="9">
        <f t="shared" si="839"/>
        <v>0</v>
      </c>
      <c r="AE224" s="9">
        <f t="shared" si="840"/>
        <v>0</v>
      </c>
      <c r="AF224" s="50"/>
      <c r="AG224" s="50"/>
      <c r="AH224" s="50"/>
      <c r="AI224" s="9">
        <f t="shared" si="841"/>
        <v>0</v>
      </c>
      <c r="AJ224" s="47"/>
      <c r="AK224" s="47"/>
      <c r="AL224" s="47"/>
      <c r="AM224" s="47"/>
      <c r="AN224" s="47"/>
      <c r="AO224" s="47"/>
      <c r="AP224" s="47"/>
      <c r="AQ224" s="47"/>
      <c r="AR224" s="47"/>
      <c r="AS224" s="47">
        <f t="shared" si="842"/>
        <v>0</v>
      </c>
      <c r="AT224" s="47">
        <f t="shared" si="843"/>
        <v>0</v>
      </c>
      <c r="AU224" s="47">
        <f t="shared" si="844"/>
        <v>0</v>
      </c>
      <c r="AV224" s="9">
        <f t="shared" si="845"/>
        <v>53439</v>
      </c>
      <c r="AW224" s="9">
        <f t="shared" si="846"/>
        <v>39043</v>
      </c>
      <c r="AX224" s="9">
        <f t="shared" si="847"/>
        <v>0</v>
      </c>
      <c r="AY224" s="9">
        <f t="shared" si="848"/>
        <v>13197</v>
      </c>
      <c r="AZ224" s="9">
        <f t="shared" si="849"/>
        <v>781</v>
      </c>
      <c r="BA224" s="9">
        <f t="shared" si="850"/>
        <v>418</v>
      </c>
      <c r="BB224" s="47">
        <f t="shared" si="851"/>
        <v>0.12</v>
      </c>
      <c r="BC224" s="47">
        <f t="shared" si="852"/>
        <v>0</v>
      </c>
      <c r="BD224" s="47">
        <f t="shared" si="853"/>
        <v>0.12</v>
      </c>
    </row>
    <row r="225" spans="1:56" x14ac:dyDescent="0.25">
      <c r="A225" s="5">
        <v>1468</v>
      </c>
      <c r="B225" s="2">
        <v>600099504</v>
      </c>
      <c r="C225" s="7">
        <v>70839921</v>
      </c>
      <c r="D225" s="8" t="s">
        <v>64</v>
      </c>
      <c r="E225" s="2">
        <v>3143</v>
      </c>
      <c r="F225" s="2" t="s">
        <v>56</v>
      </c>
      <c r="G225" s="2" t="s">
        <v>19</v>
      </c>
      <c r="H225" s="9">
        <v>607889</v>
      </c>
      <c r="I225" s="9">
        <v>447635</v>
      </c>
      <c r="J225" s="9">
        <v>0</v>
      </c>
      <c r="K225" s="9">
        <v>151301</v>
      </c>
      <c r="L225" s="9">
        <v>8953</v>
      </c>
      <c r="M225" s="9">
        <v>0</v>
      </c>
      <c r="N225" s="63">
        <v>0.96</v>
      </c>
      <c r="O225" s="47">
        <v>0.96</v>
      </c>
      <c r="P225" s="47">
        <v>0</v>
      </c>
      <c r="Q225" s="9"/>
      <c r="R225" s="9"/>
      <c r="S225" s="9"/>
      <c r="T225" s="9"/>
      <c r="U225" s="9"/>
      <c r="V225" s="9"/>
      <c r="W225" s="9"/>
      <c r="X225" s="9">
        <f t="shared" si="836"/>
        <v>0</v>
      </c>
      <c r="Y225" s="9"/>
      <c r="Z225" s="9"/>
      <c r="AA225" s="9"/>
      <c r="AB225" s="9">
        <f t="shared" si="837"/>
        <v>0</v>
      </c>
      <c r="AC225" s="9">
        <f t="shared" si="838"/>
        <v>0</v>
      </c>
      <c r="AD225" s="9">
        <f t="shared" si="839"/>
        <v>0</v>
      </c>
      <c r="AE225" s="9">
        <f t="shared" si="840"/>
        <v>0</v>
      </c>
      <c r="AF225" s="9"/>
      <c r="AG225" s="9"/>
      <c r="AH225" s="9"/>
      <c r="AI225" s="9">
        <f t="shared" si="841"/>
        <v>0</v>
      </c>
      <c r="AJ225" s="47"/>
      <c r="AK225" s="47"/>
      <c r="AL225" s="47"/>
      <c r="AM225" s="47"/>
      <c r="AN225" s="47"/>
      <c r="AO225" s="47"/>
      <c r="AP225" s="47"/>
      <c r="AQ225" s="47"/>
      <c r="AR225" s="47"/>
      <c r="AS225" s="47">
        <f t="shared" si="842"/>
        <v>0</v>
      </c>
      <c r="AT225" s="47">
        <f t="shared" si="843"/>
        <v>0</v>
      </c>
      <c r="AU225" s="47">
        <f t="shared" si="844"/>
        <v>0</v>
      </c>
      <c r="AV225" s="9">
        <f t="shared" si="845"/>
        <v>607889</v>
      </c>
      <c r="AW225" s="9">
        <f t="shared" si="846"/>
        <v>447635</v>
      </c>
      <c r="AX225" s="9">
        <f t="shared" si="847"/>
        <v>0</v>
      </c>
      <c r="AY225" s="9">
        <f t="shared" si="848"/>
        <v>151301</v>
      </c>
      <c r="AZ225" s="9">
        <f t="shared" si="849"/>
        <v>8953</v>
      </c>
      <c r="BA225" s="9">
        <f t="shared" si="850"/>
        <v>0</v>
      </c>
      <c r="BB225" s="47">
        <f t="shared" si="851"/>
        <v>0.96</v>
      </c>
      <c r="BC225" s="47">
        <f t="shared" si="852"/>
        <v>0.96</v>
      </c>
      <c r="BD225" s="47">
        <f t="shared" si="853"/>
        <v>0</v>
      </c>
    </row>
    <row r="226" spans="1:56" x14ac:dyDescent="0.25">
      <c r="A226" s="5">
        <v>1468</v>
      </c>
      <c r="B226" s="2">
        <v>600099504</v>
      </c>
      <c r="C226" s="7">
        <v>70839921</v>
      </c>
      <c r="D226" s="8" t="s">
        <v>64</v>
      </c>
      <c r="E226" s="2">
        <v>3143</v>
      </c>
      <c r="F226" s="2" t="s">
        <v>97</v>
      </c>
      <c r="G226" s="7" t="s">
        <v>98</v>
      </c>
      <c r="H226" s="9">
        <v>11339</v>
      </c>
      <c r="I226" s="9">
        <v>8019</v>
      </c>
      <c r="J226" s="9">
        <v>0</v>
      </c>
      <c r="K226" s="9">
        <v>2710</v>
      </c>
      <c r="L226" s="9">
        <v>160</v>
      </c>
      <c r="M226" s="9">
        <v>450</v>
      </c>
      <c r="N226" s="63">
        <v>0.03</v>
      </c>
      <c r="O226" s="47">
        <v>0</v>
      </c>
      <c r="P226" s="47">
        <v>0.03</v>
      </c>
      <c r="Q226" s="9"/>
      <c r="R226" s="50"/>
      <c r="S226" s="50"/>
      <c r="T226" s="50"/>
      <c r="U226" s="50"/>
      <c r="V226" s="50"/>
      <c r="W226" s="50"/>
      <c r="X226" s="9">
        <f t="shared" si="836"/>
        <v>0</v>
      </c>
      <c r="Y226" s="9"/>
      <c r="Z226" s="9"/>
      <c r="AA226" s="9"/>
      <c r="AB226" s="9">
        <f t="shared" si="837"/>
        <v>0</v>
      </c>
      <c r="AC226" s="9">
        <f t="shared" si="838"/>
        <v>0</v>
      </c>
      <c r="AD226" s="9">
        <f t="shared" si="839"/>
        <v>0</v>
      </c>
      <c r="AE226" s="9">
        <f t="shared" si="840"/>
        <v>0</v>
      </c>
      <c r="AF226" s="50"/>
      <c r="AG226" s="50"/>
      <c r="AH226" s="50"/>
      <c r="AI226" s="9">
        <f t="shared" si="841"/>
        <v>0</v>
      </c>
      <c r="AJ226" s="47"/>
      <c r="AK226" s="47"/>
      <c r="AL226" s="47"/>
      <c r="AM226" s="47"/>
      <c r="AN226" s="47"/>
      <c r="AO226" s="47"/>
      <c r="AP226" s="47"/>
      <c r="AQ226" s="47"/>
      <c r="AR226" s="47"/>
      <c r="AS226" s="47">
        <f t="shared" si="842"/>
        <v>0</v>
      </c>
      <c r="AT226" s="47">
        <f t="shared" si="843"/>
        <v>0</v>
      </c>
      <c r="AU226" s="47">
        <f t="shared" si="844"/>
        <v>0</v>
      </c>
      <c r="AV226" s="9">
        <f t="shared" si="845"/>
        <v>11339</v>
      </c>
      <c r="AW226" s="9">
        <f t="shared" si="846"/>
        <v>8019</v>
      </c>
      <c r="AX226" s="9">
        <f t="shared" si="847"/>
        <v>0</v>
      </c>
      <c r="AY226" s="9">
        <f t="shared" si="848"/>
        <v>2710</v>
      </c>
      <c r="AZ226" s="9">
        <f t="shared" si="849"/>
        <v>160</v>
      </c>
      <c r="BA226" s="9">
        <f t="shared" si="850"/>
        <v>450</v>
      </c>
      <c r="BB226" s="47">
        <f t="shared" si="851"/>
        <v>0.03</v>
      </c>
      <c r="BC226" s="47">
        <f t="shared" si="852"/>
        <v>0</v>
      </c>
      <c r="BD226" s="47">
        <f t="shared" si="853"/>
        <v>0.03</v>
      </c>
    </row>
    <row r="227" spans="1:56" x14ac:dyDescent="0.25">
      <c r="A227" s="30"/>
      <c r="B227" s="31"/>
      <c r="C227" s="32"/>
      <c r="D227" s="33" t="s">
        <v>194</v>
      </c>
      <c r="E227" s="31"/>
      <c r="F227" s="31"/>
      <c r="G227" s="32"/>
      <c r="H227" s="34">
        <v>14290601</v>
      </c>
      <c r="I227" s="34">
        <v>10446180</v>
      </c>
      <c r="J227" s="34">
        <v>0</v>
      </c>
      <c r="K227" s="34">
        <v>3530809</v>
      </c>
      <c r="L227" s="34">
        <v>208924</v>
      </c>
      <c r="M227" s="34">
        <v>104688</v>
      </c>
      <c r="N227" s="64">
        <v>20.680000000000003</v>
      </c>
      <c r="O227" s="64">
        <v>15.61</v>
      </c>
      <c r="P227" s="64">
        <v>5.07</v>
      </c>
      <c r="Q227" s="51">
        <f t="shared" ref="Q227:BD227" si="854">SUM(Q220:Q226)</f>
        <v>0</v>
      </c>
      <c r="R227" s="51">
        <f t="shared" si="854"/>
        <v>0</v>
      </c>
      <c r="S227" s="51">
        <f t="shared" si="854"/>
        <v>0</v>
      </c>
      <c r="T227" s="51">
        <f t="shared" si="854"/>
        <v>0</v>
      </c>
      <c r="U227" s="51">
        <f t="shared" si="854"/>
        <v>0</v>
      </c>
      <c r="V227" s="51">
        <f t="shared" si="854"/>
        <v>0</v>
      </c>
      <c r="W227" s="51">
        <f t="shared" si="854"/>
        <v>0</v>
      </c>
      <c r="X227" s="51">
        <f t="shared" si="854"/>
        <v>0</v>
      </c>
      <c r="Y227" s="51">
        <f t="shared" si="854"/>
        <v>0</v>
      </c>
      <c r="Z227" s="51">
        <f t="shared" si="854"/>
        <v>0</v>
      </c>
      <c r="AA227" s="51">
        <f t="shared" si="854"/>
        <v>0</v>
      </c>
      <c r="AB227" s="51">
        <f t="shared" si="854"/>
        <v>0</v>
      </c>
      <c r="AC227" s="51">
        <f t="shared" si="854"/>
        <v>0</v>
      </c>
      <c r="AD227" s="51">
        <f t="shared" si="854"/>
        <v>0</v>
      </c>
      <c r="AE227" s="51">
        <f t="shared" si="854"/>
        <v>0</v>
      </c>
      <c r="AF227" s="51">
        <f t="shared" si="854"/>
        <v>0</v>
      </c>
      <c r="AG227" s="51">
        <f t="shared" si="854"/>
        <v>0</v>
      </c>
      <c r="AH227" s="51">
        <f t="shared" si="854"/>
        <v>0</v>
      </c>
      <c r="AI227" s="51">
        <f t="shared" si="854"/>
        <v>0</v>
      </c>
      <c r="AJ227" s="58">
        <f t="shared" si="854"/>
        <v>0</v>
      </c>
      <c r="AK227" s="58">
        <f t="shared" si="854"/>
        <v>0</v>
      </c>
      <c r="AL227" s="58">
        <f t="shared" si="854"/>
        <v>0</v>
      </c>
      <c r="AM227" s="58">
        <f t="shared" si="854"/>
        <v>0</v>
      </c>
      <c r="AN227" s="58">
        <f t="shared" si="854"/>
        <v>0</v>
      </c>
      <c r="AO227" s="58">
        <f t="shared" si="854"/>
        <v>0</v>
      </c>
      <c r="AP227" s="58">
        <f t="shared" si="854"/>
        <v>0</v>
      </c>
      <c r="AQ227" s="58">
        <f t="shared" si="854"/>
        <v>0</v>
      </c>
      <c r="AR227" s="58">
        <f t="shared" si="854"/>
        <v>0</v>
      </c>
      <c r="AS227" s="58">
        <f t="shared" si="854"/>
        <v>0</v>
      </c>
      <c r="AT227" s="58">
        <f t="shared" si="854"/>
        <v>0</v>
      </c>
      <c r="AU227" s="58">
        <f t="shared" si="854"/>
        <v>0</v>
      </c>
      <c r="AV227" s="51">
        <f t="shared" si="854"/>
        <v>14290601</v>
      </c>
      <c r="AW227" s="51">
        <f t="shared" si="854"/>
        <v>10446180</v>
      </c>
      <c r="AX227" s="51">
        <f t="shared" si="854"/>
        <v>0</v>
      </c>
      <c r="AY227" s="51">
        <f t="shared" si="854"/>
        <v>3530809</v>
      </c>
      <c r="AZ227" s="51">
        <f t="shared" si="854"/>
        <v>208924</v>
      </c>
      <c r="BA227" s="51">
        <f t="shared" si="854"/>
        <v>104688</v>
      </c>
      <c r="BB227" s="58">
        <f t="shared" si="854"/>
        <v>20.680000000000003</v>
      </c>
      <c r="BC227" s="58">
        <f t="shared" si="854"/>
        <v>15.61</v>
      </c>
      <c r="BD227" s="58">
        <f t="shared" si="854"/>
        <v>5.07</v>
      </c>
    </row>
    <row r="228" spans="1:56" x14ac:dyDescent="0.25">
      <c r="A228" s="26">
        <v>1469</v>
      </c>
      <c r="B228" s="6">
        <v>600024342</v>
      </c>
      <c r="C228" s="27">
        <v>70839999</v>
      </c>
      <c r="D228" s="28" t="s">
        <v>65</v>
      </c>
      <c r="E228" s="6">
        <v>3114</v>
      </c>
      <c r="F228" s="6" t="s">
        <v>75</v>
      </c>
      <c r="G228" s="6" t="s">
        <v>19</v>
      </c>
      <c r="H228" s="29">
        <v>6310999</v>
      </c>
      <c r="I228" s="29">
        <v>4607510</v>
      </c>
      <c r="J228" s="29">
        <v>0</v>
      </c>
      <c r="K228" s="29">
        <v>1557339</v>
      </c>
      <c r="L228" s="29">
        <v>92150</v>
      </c>
      <c r="M228" s="29">
        <v>54000</v>
      </c>
      <c r="N228" s="63">
        <v>8.82</v>
      </c>
      <c r="O228" s="47">
        <v>6</v>
      </c>
      <c r="P228" s="47">
        <v>2.82</v>
      </c>
      <c r="Q228" s="9"/>
      <c r="R228" s="29"/>
      <c r="S228" s="29"/>
      <c r="T228" s="29"/>
      <c r="U228" s="29"/>
      <c r="V228" s="29"/>
      <c r="W228" s="29"/>
      <c r="X228" s="9">
        <f t="shared" ref="X228:X233" si="855">SUBTOTAL(9,Q228:W228)</f>
        <v>0</v>
      </c>
      <c r="Y228" s="9"/>
      <c r="Z228" s="9"/>
      <c r="AA228" s="9"/>
      <c r="AB228" s="9">
        <f t="shared" ref="AB228:AB233" si="856">SUBTOTAL(9,Y228:AA228)</f>
        <v>0</v>
      </c>
      <c r="AC228" s="9">
        <f t="shared" ref="AC228:AC233" si="857">X228+AB228</f>
        <v>0</v>
      </c>
      <c r="AD228" s="9">
        <f t="shared" ref="AD228:AD233" si="858">ROUND((X228+Y228+Z228)*33.8%,0)</f>
        <v>0</v>
      </c>
      <c r="AE228" s="9">
        <f t="shared" ref="AE228:AE233" si="859">ROUND(X228*2%,0)</f>
        <v>0</v>
      </c>
      <c r="AF228" s="29"/>
      <c r="AG228" s="29"/>
      <c r="AH228" s="29"/>
      <c r="AI228" s="9">
        <f t="shared" ref="AI228:AI233" si="860">AF228+AG228+AH228</f>
        <v>0</v>
      </c>
      <c r="AJ228" s="47"/>
      <c r="AK228" s="47"/>
      <c r="AL228" s="47"/>
      <c r="AM228" s="47"/>
      <c r="AN228" s="47"/>
      <c r="AO228" s="47"/>
      <c r="AP228" s="47"/>
      <c r="AQ228" s="47"/>
      <c r="AR228" s="47"/>
      <c r="AS228" s="47">
        <f t="shared" ref="AS228:AS233" si="861">AJ228+AL228+AM228+AP228+AR228+AN228</f>
        <v>0</v>
      </c>
      <c r="AT228" s="47">
        <f t="shared" ref="AT228:AT233" si="862">AK228+AQ228+AO228</f>
        <v>0</v>
      </c>
      <c r="AU228" s="47">
        <f t="shared" ref="AU228:AU233" si="863">AS228+AT228</f>
        <v>0</v>
      </c>
      <c r="AV228" s="9">
        <f t="shared" ref="AV228:AV233" si="864">AW228+AX228+AY228+AZ228+BA228</f>
        <v>6310999</v>
      </c>
      <c r="AW228" s="9">
        <f t="shared" ref="AW228:AW233" si="865">I228+X228</f>
        <v>4607510</v>
      </c>
      <c r="AX228" s="9">
        <f t="shared" ref="AX228:AX233" si="866">J228+AB228</f>
        <v>0</v>
      </c>
      <c r="AY228" s="9">
        <f t="shared" ref="AY228:AY233" si="867">K228+AD228</f>
        <v>1557339</v>
      </c>
      <c r="AZ228" s="9">
        <f t="shared" ref="AZ228:AZ233" si="868">L228+AE228</f>
        <v>92150</v>
      </c>
      <c r="BA228" s="9">
        <f t="shared" ref="BA228:BA233" si="869">M228+AI228</f>
        <v>54000</v>
      </c>
      <c r="BB228" s="47">
        <f t="shared" ref="BB228:BB233" si="870">BC228+BD228</f>
        <v>8.82</v>
      </c>
      <c r="BC228" s="47">
        <f t="shared" ref="BC228:BC233" si="871">O228+AS228</f>
        <v>6</v>
      </c>
      <c r="BD228" s="47">
        <f t="shared" ref="BD228:BD233" si="872">P228+AT228</f>
        <v>2.82</v>
      </c>
    </row>
    <row r="229" spans="1:56" x14ac:dyDescent="0.25">
      <c r="A229" s="5">
        <v>1469</v>
      </c>
      <c r="B229" s="2">
        <v>600024342</v>
      </c>
      <c r="C229" s="7">
        <v>70839999</v>
      </c>
      <c r="D229" s="8" t="s">
        <v>65</v>
      </c>
      <c r="E229" s="2">
        <v>3114</v>
      </c>
      <c r="F229" s="2" t="s">
        <v>76</v>
      </c>
      <c r="G229" s="2" t="s">
        <v>19</v>
      </c>
      <c r="H229" s="9">
        <v>1928305</v>
      </c>
      <c r="I229" s="9">
        <v>1419960</v>
      </c>
      <c r="J229" s="9">
        <v>0</v>
      </c>
      <c r="K229" s="9">
        <v>479946</v>
      </c>
      <c r="L229" s="9">
        <v>28399</v>
      </c>
      <c r="M229" s="9">
        <v>0</v>
      </c>
      <c r="N229" s="63">
        <v>4</v>
      </c>
      <c r="O229" s="47">
        <v>4</v>
      </c>
      <c r="P229" s="47">
        <v>0</v>
      </c>
      <c r="Q229" s="9"/>
      <c r="R229" s="9"/>
      <c r="S229" s="9"/>
      <c r="T229" s="9"/>
      <c r="U229" s="9"/>
      <c r="V229" s="9"/>
      <c r="W229" s="9"/>
      <c r="X229" s="9">
        <f t="shared" si="855"/>
        <v>0</v>
      </c>
      <c r="Y229" s="9"/>
      <c r="Z229" s="9"/>
      <c r="AA229" s="9"/>
      <c r="AB229" s="9">
        <f t="shared" si="856"/>
        <v>0</v>
      </c>
      <c r="AC229" s="9">
        <f t="shared" si="857"/>
        <v>0</v>
      </c>
      <c r="AD229" s="9">
        <f t="shared" si="858"/>
        <v>0</v>
      </c>
      <c r="AE229" s="9">
        <f t="shared" si="859"/>
        <v>0</v>
      </c>
      <c r="AF229" s="9"/>
      <c r="AG229" s="9"/>
      <c r="AH229" s="9"/>
      <c r="AI229" s="9">
        <f t="shared" si="860"/>
        <v>0</v>
      </c>
      <c r="AJ229" s="47"/>
      <c r="AK229" s="47"/>
      <c r="AL229" s="47"/>
      <c r="AM229" s="47"/>
      <c r="AN229" s="47"/>
      <c r="AO229" s="47"/>
      <c r="AP229" s="47"/>
      <c r="AQ229" s="47"/>
      <c r="AR229" s="47"/>
      <c r="AS229" s="47">
        <f t="shared" si="861"/>
        <v>0</v>
      </c>
      <c r="AT229" s="47">
        <f t="shared" si="862"/>
        <v>0</v>
      </c>
      <c r="AU229" s="47">
        <f t="shared" si="863"/>
        <v>0</v>
      </c>
      <c r="AV229" s="9">
        <f t="shared" si="864"/>
        <v>1928305</v>
      </c>
      <c r="AW229" s="9">
        <f t="shared" si="865"/>
        <v>1419960</v>
      </c>
      <c r="AX229" s="9">
        <f t="shared" si="866"/>
        <v>0</v>
      </c>
      <c r="AY229" s="9">
        <f t="shared" si="867"/>
        <v>479946</v>
      </c>
      <c r="AZ229" s="9">
        <f t="shared" si="868"/>
        <v>28399</v>
      </c>
      <c r="BA229" s="9">
        <f t="shared" si="869"/>
        <v>0</v>
      </c>
      <c r="BB229" s="47">
        <f t="shared" si="870"/>
        <v>4</v>
      </c>
      <c r="BC229" s="47">
        <f t="shared" si="871"/>
        <v>4</v>
      </c>
      <c r="BD229" s="47">
        <f t="shared" si="872"/>
        <v>0</v>
      </c>
    </row>
    <row r="230" spans="1:56" x14ac:dyDescent="0.25">
      <c r="A230" s="5">
        <v>1469</v>
      </c>
      <c r="B230" s="2">
        <v>600024342</v>
      </c>
      <c r="C230" s="7">
        <v>70839999</v>
      </c>
      <c r="D230" s="8" t="s">
        <v>65</v>
      </c>
      <c r="E230" s="20">
        <v>3114</v>
      </c>
      <c r="F230" s="20" t="s">
        <v>112</v>
      </c>
      <c r="G230" s="20" t="s">
        <v>98</v>
      </c>
      <c r="H230" s="9">
        <v>0</v>
      </c>
      <c r="I230" s="50">
        <v>0</v>
      </c>
      <c r="J230" s="50">
        <v>0</v>
      </c>
      <c r="K230" s="50">
        <v>0</v>
      </c>
      <c r="L230" s="50">
        <v>0</v>
      </c>
      <c r="M230" s="50">
        <v>0</v>
      </c>
      <c r="N230" s="63">
        <v>0</v>
      </c>
      <c r="O230" s="47">
        <v>0</v>
      </c>
      <c r="P230" s="47">
        <v>0</v>
      </c>
      <c r="Q230" s="9"/>
      <c r="R230" s="50"/>
      <c r="S230" s="50"/>
      <c r="T230" s="50"/>
      <c r="U230" s="50"/>
      <c r="V230" s="50"/>
      <c r="W230" s="50"/>
      <c r="X230" s="9">
        <f t="shared" si="855"/>
        <v>0</v>
      </c>
      <c r="Y230" s="9"/>
      <c r="Z230" s="9"/>
      <c r="AA230" s="9"/>
      <c r="AB230" s="9">
        <f t="shared" si="856"/>
        <v>0</v>
      </c>
      <c r="AC230" s="9">
        <f t="shared" si="857"/>
        <v>0</v>
      </c>
      <c r="AD230" s="9">
        <f t="shared" si="858"/>
        <v>0</v>
      </c>
      <c r="AE230" s="9">
        <f t="shared" si="859"/>
        <v>0</v>
      </c>
      <c r="AF230" s="50"/>
      <c r="AG230" s="50"/>
      <c r="AH230" s="50"/>
      <c r="AI230" s="9">
        <f t="shared" si="860"/>
        <v>0</v>
      </c>
      <c r="AJ230" s="47"/>
      <c r="AK230" s="47"/>
      <c r="AL230" s="47"/>
      <c r="AM230" s="47"/>
      <c r="AN230" s="47"/>
      <c r="AO230" s="47"/>
      <c r="AP230" s="47"/>
      <c r="AQ230" s="47"/>
      <c r="AR230" s="47"/>
      <c r="AS230" s="47">
        <f t="shared" si="861"/>
        <v>0</v>
      </c>
      <c r="AT230" s="47">
        <f t="shared" si="862"/>
        <v>0</v>
      </c>
      <c r="AU230" s="47">
        <f t="shared" si="863"/>
        <v>0</v>
      </c>
      <c r="AV230" s="9">
        <f t="shared" si="864"/>
        <v>0</v>
      </c>
      <c r="AW230" s="9">
        <f t="shared" si="865"/>
        <v>0</v>
      </c>
      <c r="AX230" s="9">
        <f t="shared" si="866"/>
        <v>0</v>
      </c>
      <c r="AY230" s="9">
        <f t="shared" si="867"/>
        <v>0</v>
      </c>
      <c r="AZ230" s="9">
        <f t="shared" si="868"/>
        <v>0</v>
      </c>
      <c r="BA230" s="9">
        <f t="shared" si="869"/>
        <v>0</v>
      </c>
      <c r="BB230" s="47">
        <f t="shared" si="870"/>
        <v>0</v>
      </c>
      <c r="BC230" s="47">
        <f t="shared" si="871"/>
        <v>0</v>
      </c>
      <c r="BD230" s="47">
        <f t="shared" si="872"/>
        <v>0</v>
      </c>
    </row>
    <row r="231" spans="1:56" x14ac:dyDescent="0.25">
      <c r="A231" s="5">
        <v>1469</v>
      </c>
      <c r="B231" s="2">
        <v>600024342</v>
      </c>
      <c r="C231" s="7">
        <v>70839999</v>
      </c>
      <c r="D231" s="8" t="s">
        <v>65</v>
      </c>
      <c r="E231" s="2">
        <v>3141</v>
      </c>
      <c r="F231" s="2" t="s">
        <v>20</v>
      </c>
      <c r="G231" s="7" t="s">
        <v>98</v>
      </c>
      <c r="H231" s="9">
        <v>131166</v>
      </c>
      <c r="I231" s="9">
        <v>95832</v>
      </c>
      <c r="J231" s="9">
        <v>0</v>
      </c>
      <c r="K231" s="9">
        <v>32391</v>
      </c>
      <c r="L231" s="9">
        <v>1917</v>
      </c>
      <c r="M231" s="9">
        <v>1026</v>
      </c>
      <c r="N231" s="63">
        <v>0.3</v>
      </c>
      <c r="O231" s="47">
        <v>0</v>
      </c>
      <c r="P231" s="47">
        <v>0.3</v>
      </c>
      <c r="Q231" s="9"/>
      <c r="R231" s="50"/>
      <c r="S231" s="50"/>
      <c r="T231" s="50"/>
      <c r="U231" s="50"/>
      <c r="V231" s="50"/>
      <c r="W231" s="50"/>
      <c r="X231" s="9">
        <f t="shared" si="855"/>
        <v>0</v>
      </c>
      <c r="Y231" s="9"/>
      <c r="Z231" s="9"/>
      <c r="AA231" s="9"/>
      <c r="AB231" s="9">
        <f t="shared" si="856"/>
        <v>0</v>
      </c>
      <c r="AC231" s="9">
        <f t="shared" si="857"/>
        <v>0</v>
      </c>
      <c r="AD231" s="9">
        <f t="shared" si="858"/>
        <v>0</v>
      </c>
      <c r="AE231" s="9">
        <f t="shared" si="859"/>
        <v>0</v>
      </c>
      <c r="AF231" s="50"/>
      <c r="AG231" s="50"/>
      <c r="AH231" s="50"/>
      <c r="AI231" s="9">
        <f t="shared" si="860"/>
        <v>0</v>
      </c>
      <c r="AJ231" s="47"/>
      <c r="AK231" s="47"/>
      <c r="AL231" s="47"/>
      <c r="AM231" s="47"/>
      <c r="AN231" s="47"/>
      <c r="AO231" s="47"/>
      <c r="AP231" s="47"/>
      <c r="AQ231" s="47"/>
      <c r="AR231" s="47"/>
      <c r="AS231" s="47">
        <f t="shared" si="861"/>
        <v>0</v>
      </c>
      <c r="AT231" s="47">
        <f t="shared" si="862"/>
        <v>0</v>
      </c>
      <c r="AU231" s="47">
        <f t="shared" si="863"/>
        <v>0</v>
      </c>
      <c r="AV231" s="9">
        <f t="shared" si="864"/>
        <v>131166</v>
      </c>
      <c r="AW231" s="9">
        <f t="shared" si="865"/>
        <v>95832</v>
      </c>
      <c r="AX231" s="9">
        <f t="shared" si="866"/>
        <v>0</v>
      </c>
      <c r="AY231" s="9">
        <f t="shared" si="867"/>
        <v>32391</v>
      </c>
      <c r="AZ231" s="9">
        <f t="shared" si="868"/>
        <v>1917</v>
      </c>
      <c r="BA231" s="9">
        <f t="shared" si="869"/>
        <v>1026</v>
      </c>
      <c r="BB231" s="47">
        <f t="shared" si="870"/>
        <v>0.3</v>
      </c>
      <c r="BC231" s="47">
        <f t="shared" si="871"/>
        <v>0</v>
      </c>
      <c r="BD231" s="47">
        <f t="shared" si="872"/>
        <v>0.3</v>
      </c>
    </row>
    <row r="232" spans="1:56" x14ac:dyDescent="0.25">
      <c r="A232" s="5">
        <v>1469</v>
      </c>
      <c r="B232" s="2">
        <v>600024342</v>
      </c>
      <c r="C232" s="7">
        <v>70839999</v>
      </c>
      <c r="D232" s="8" t="s">
        <v>65</v>
      </c>
      <c r="E232" s="2">
        <v>3143</v>
      </c>
      <c r="F232" s="2" t="s">
        <v>56</v>
      </c>
      <c r="G232" s="2" t="s">
        <v>19</v>
      </c>
      <c r="H232" s="9">
        <v>488508</v>
      </c>
      <c r="I232" s="9">
        <v>359726</v>
      </c>
      <c r="J232" s="9">
        <v>0</v>
      </c>
      <c r="K232" s="9">
        <v>121587</v>
      </c>
      <c r="L232" s="9">
        <v>7195</v>
      </c>
      <c r="M232" s="9">
        <v>0</v>
      </c>
      <c r="N232" s="63">
        <v>0.9</v>
      </c>
      <c r="O232" s="47">
        <v>0.9</v>
      </c>
      <c r="P232" s="47">
        <v>0</v>
      </c>
      <c r="Q232" s="9"/>
      <c r="R232" s="9"/>
      <c r="S232" s="9"/>
      <c r="T232" s="9"/>
      <c r="U232" s="9"/>
      <c r="V232" s="9"/>
      <c r="W232" s="9"/>
      <c r="X232" s="9">
        <f t="shared" si="855"/>
        <v>0</v>
      </c>
      <c r="Y232" s="9"/>
      <c r="Z232" s="9"/>
      <c r="AA232" s="9"/>
      <c r="AB232" s="9">
        <f t="shared" si="856"/>
        <v>0</v>
      </c>
      <c r="AC232" s="9">
        <f t="shared" si="857"/>
        <v>0</v>
      </c>
      <c r="AD232" s="9">
        <f t="shared" si="858"/>
        <v>0</v>
      </c>
      <c r="AE232" s="9">
        <f t="shared" si="859"/>
        <v>0</v>
      </c>
      <c r="AF232" s="9"/>
      <c r="AG232" s="9"/>
      <c r="AH232" s="9"/>
      <c r="AI232" s="9">
        <f t="shared" si="860"/>
        <v>0</v>
      </c>
      <c r="AJ232" s="47"/>
      <c r="AK232" s="47"/>
      <c r="AL232" s="47"/>
      <c r="AM232" s="47"/>
      <c r="AN232" s="47"/>
      <c r="AO232" s="47"/>
      <c r="AP232" s="47"/>
      <c r="AQ232" s="47"/>
      <c r="AR232" s="47"/>
      <c r="AS232" s="47">
        <f t="shared" si="861"/>
        <v>0</v>
      </c>
      <c r="AT232" s="47">
        <f t="shared" si="862"/>
        <v>0</v>
      </c>
      <c r="AU232" s="47">
        <f t="shared" si="863"/>
        <v>0</v>
      </c>
      <c r="AV232" s="9">
        <f t="shared" si="864"/>
        <v>488508</v>
      </c>
      <c r="AW232" s="9">
        <f t="shared" si="865"/>
        <v>359726</v>
      </c>
      <c r="AX232" s="9">
        <f t="shared" si="866"/>
        <v>0</v>
      </c>
      <c r="AY232" s="9">
        <f t="shared" si="867"/>
        <v>121587</v>
      </c>
      <c r="AZ232" s="9">
        <f t="shared" si="868"/>
        <v>7195</v>
      </c>
      <c r="BA232" s="9">
        <f t="shared" si="869"/>
        <v>0</v>
      </c>
      <c r="BB232" s="47">
        <f t="shared" si="870"/>
        <v>0.9</v>
      </c>
      <c r="BC232" s="47">
        <f t="shared" si="871"/>
        <v>0.9</v>
      </c>
      <c r="BD232" s="47">
        <f t="shared" si="872"/>
        <v>0</v>
      </c>
    </row>
    <row r="233" spans="1:56" x14ac:dyDescent="0.25">
      <c r="A233" s="5">
        <v>1469</v>
      </c>
      <c r="B233" s="2">
        <v>600024342</v>
      </c>
      <c r="C233" s="7">
        <v>70839999</v>
      </c>
      <c r="D233" s="8" t="s">
        <v>65</v>
      </c>
      <c r="E233" s="2">
        <v>3143</v>
      </c>
      <c r="F233" s="2" t="s">
        <v>97</v>
      </c>
      <c r="G233" s="7" t="s">
        <v>98</v>
      </c>
      <c r="H233" s="9">
        <v>10585</v>
      </c>
      <c r="I233" s="9">
        <v>7485</v>
      </c>
      <c r="J233" s="9">
        <v>0</v>
      </c>
      <c r="K233" s="9">
        <v>2530</v>
      </c>
      <c r="L233" s="9">
        <v>150</v>
      </c>
      <c r="M233" s="9">
        <v>420</v>
      </c>
      <c r="N233" s="63">
        <v>0.03</v>
      </c>
      <c r="O233" s="47">
        <v>0</v>
      </c>
      <c r="P233" s="47">
        <v>0.03</v>
      </c>
      <c r="Q233" s="9"/>
      <c r="R233" s="50"/>
      <c r="S233" s="50"/>
      <c r="T233" s="50"/>
      <c r="U233" s="50"/>
      <c r="V233" s="50"/>
      <c r="W233" s="50"/>
      <c r="X233" s="9">
        <f t="shared" si="855"/>
        <v>0</v>
      </c>
      <c r="Y233" s="9"/>
      <c r="Z233" s="9"/>
      <c r="AA233" s="9"/>
      <c r="AB233" s="9">
        <f t="shared" si="856"/>
        <v>0</v>
      </c>
      <c r="AC233" s="9">
        <f t="shared" si="857"/>
        <v>0</v>
      </c>
      <c r="AD233" s="9">
        <f t="shared" si="858"/>
        <v>0</v>
      </c>
      <c r="AE233" s="9">
        <f t="shared" si="859"/>
        <v>0</v>
      </c>
      <c r="AF233" s="50"/>
      <c r="AG233" s="50"/>
      <c r="AH233" s="50"/>
      <c r="AI233" s="9">
        <f t="shared" si="860"/>
        <v>0</v>
      </c>
      <c r="AJ233" s="47"/>
      <c r="AK233" s="47"/>
      <c r="AL233" s="47"/>
      <c r="AM233" s="47"/>
      <c r="AN233" s="47"/>
      <c r="AO233" s="47"/>
      <c r="AP233" s="47"/>
      <c r="AQ233" s="47"/>
      <c r="AR233" s="47"/>
      <c r="AS233" s="47">
        <f t="shared" si="861"/>
        <v>0</v>
      </c>
      <c r="AT233" s="47">
        <f t="shared" si="862"/>
        <v>0</v>
      </c>
      <c r="AU233" s="47">
        <f t="shared" si="863"/>
        <v>0</v>
      </c>
      <c r="AV233" s="9">
        <f t="shared" si="864"/>
        <v>10585</v>
      </c>
      <c r="AW233" s="9">
        <f t="shared" si="865"/>
        <v>7485</v>
      </c>
      <c r="AX233" s="9">
        <f t="shared" si="866"/>
        <v>0</v>
      </c>
      <c r="AY233" s="9">
        <f t="shared" si="867"/>
        <v>2530</v>
      </c>
      <c r="AZ233" s="9">
        <f t="shared" si="868"/>
        <v>150</v>
      </c>
      <c r="BA233" s="9">
        <f t="shared" si="869"/>
        <v>420</v>
      </c>
      <c r="BB233" s="47">
        <f t="shared" si="870"/>
        <v>0.03</v>
      </c>
      <c r="BC233" s="47">
        <f t="shared" si="871"/>
        <v>0</v>
      </c>
      <c r="BD233" s="47">
        <f t="shared" si="872"/>
        <v>0.03</v>
      </c>
    </row>
    <row r="234" spans="1:56" x14ac:dyDescent="0.25">
      <c r="A234" s="30"/>
      <c r="B234" s="31"/>
      <c r="C234" s="32"/>
      <c r="D234" s="33" t="s">
        <v>195</v>
      </c>
      <c r="E234" s="31"/>
      <c r="F234" s="31"/>
      <c r="G234" s="32"/>
      <c r="H234" s="34">
        <v>8869563</v>
      </c>
      <c r="I234" s="34">
        <v>6490513</v>
      </c>
      <c r="J234" s="34">
        <v>0</v>
      </c>
      <c r="K234" s="34">
        <v>2193793</v>
      </c>
      <c r="L234" s="34">
        <v>129811</v>
      </c>
      <c r="M234" s="34">
        <v>55446</v>
      </c>
      <c r="N234" s="64">
        <v>14.05</v>
      </c>
      <c r="O234" s="64">
        <v>10.9</v>
      </c>
      <c r="P234" s="64">
        <v>3.1499999999999995</v>
      </c>
      <c r="Q234" s="51">
        <f t="shared" ref="Q234:BD234" si="873">SUM(Q228:Q233)</f>
        <v>0</v>
      </c>
      <c r="R234" s="51">
        <f t="shared" si="873"/>
        <v>0</v>
      </c>
      <c r="S234" s="51">
        <f t="shared" si="873"/>
        <v>0</v>
      </c>
      <c r="T234" s="51">
        <f t="shared" si="873"/>
        <v>0</v>
      </c>
      <c r="U234" s="51">
        <f t="shared" si="873"/>
        <v>0</v>
      </c>
      <c r="V234" s="51">
        <f t="shared" si="873"/>
        <v>0</v>
      </c>
      <c r="W234" s="51">
        <f t="shared" si="873"/>
        <v>0</v>
      </c>
      <c r="X234" s="51">
        <f t="shared" si="873"/>
        <v>0</v>
      </c>
      <c r="Y234" s="51">
        <f t="shared" si="873"/>
        <v>0</v>
      </c>
      <c r="Z234" s="51">
        <f t="shared" si="873"/>
        <v>0</v>
      </c>
      <c r="AA234" s="51">
        <f t="shared" si="873"/>
        <v>0</v>
      </c>
      <c r="AB234" s="51">
        <f t="shared" si="873"/>
        <v>0</v>
      </c>
      <c r="AC234" s="51">
        <f t="shared" si="873"/>
        <v>0</v>
      </c>
      <c r="AD234" s="51">
        <f t="shared" si="873"/>
        <v>0</v>
      </c>
      <c r="AE234" s="51">
        <f t="shared" si="873"/>
        <v>0</v>
      </c>
      <c r="AF234" s="51">
        <f t="shared" si="873"/>
        <v>0</v>
      </c>
      <c r="AG234" s="51">
        <f t="shared" si="873"/>
        <v>0</v>
      </c>
      <c r="AH234" s="51">
        <f t="shared" si="873"/>
        <v>0</v>
      </c>
      <c r="AI234" s="51">
        <f t="shared" si="873"/>
        <v>0</v>
      </c>
      <c r="AJ234" s="58">
        <f t="shared" si="873"/>
        <v>0</v>
      </c>
      <c r="AK234" s="58">
        <f t="shared" si="873"/>
        <v>0</v>
      </c>
      <c r="AL234" s="58">
        <f t="shared" si="873"/>
        <v>0</v>
      </c>
      <c r="AM234" s="58">
        <f t="shared" si="873"/>
        <v>0</v>
      </c>
      <c r="AN234" s="58">
        <f t="shared" si="873"/>
        <v>0</v>
      </c>
      <c r="AO234" s="58">
        <f t="shared" si="873"/>
        <v>0</v>
      </c>
      <c r="AP234" s="58">
        <f t="shared" si="873"/>
        <v>0</v>
      </c>
      <c r="AQ234" s="58">
        <f t="shared" si="873"/>
        <v>0</v>
      </c>
      <c r="AR234" s="58">
        <f t="shared" si="873"/>
        <v>0</v>
      </c>
      <c r="AS234" s="58">
        <f t="shared" si="873"/>
        <v>0</v>
      </c>
      <c r="AT234" s="58">
        <f t="shared" si="873"/>
        <v>0</v>
      </c>
      <c r="AU234" s="58">
        <f t="shared" si="873"/>
        <v>0</v>
      </c>
      <c r="AV234" s="51">
        <f t="shared" si="873"/>
        <v>8869563</v>
      </c>
      <c r="AW234" s="51">
        <f t="shared" si="873"/>
        <v>6490513</v>
      </c>
      <c r="AX234" s="51">
        <f t="shared" si="873"/>
        <v>0</v>
      </c>
      <c r="AY234" s="51">
        <f t="shared" si="873"/>
        <v>2193793</v>
      </c>
      <c r="AZ234" s="51">
        <f t="shared" si="873"/>
        <v>129811</v>
      </c>
      <c r="BA234" s="51">
        <f t="shared" si="873"/>
        <v>55446</v>
      </c>
      <c r="BB234" s="58">
        <f t="shared" si="873"/>
        <v>14.05</v>
      </c>
      <c r="BC234" s="58">
        <f t="shared" si="873"/>
        <v>10.9</v>
      </c>
      <c r="BD234" s="58">
        <f t="shared" si="873"/>
        <v>3.1499999999999995</v>
      </c>
    </row>
    <row r="235" spans="1:56" x14ac:dyDescent="0.25">
      <c r="A235" s="26">
        <v>1470</v>
      </c>
      <c r="B235" s="6">
        <v>600028828</v>
      </c>
      <c r="C235" s="27">
        <v>49864360</v>
      </c>
      <c r="D235" s="28" t="s">
        <v>100</v>
      </c>
      <c r="E235" s="6">
        <v>3133</v>
      </c>
      <c r="F235" s="6" t="s">
        <v>66</v>
      </c>
      <c r="G235" s="27" t="s">
        <v>98</v>
      </c>
      <c r="H235" s="29">
        <v>12340014</v>
      </c>
      <c r="I235" s="29">
        <v>8884883</v>
      </c>
      <c r="J235" s="29">
        <v>156000</v>
      </c>
      <c r="K235" s="29">
        <v>3055818</v>
      </c>
      <c r="L235" s="29">
        <v>177698</v>
      </c>
      <c r="M235" s="29">
        <v>65615</v>
      </c>
      <c r="N235" s="63">
        <v>17.150000000000002</v>
      </c>
      <c r="O235" s="47">
        <v>10.770000000000001</v>
      </c>
      <c r="P235" s="47">
        <v>6.38</v>
      </c>
      <c r="Q235" s="9"/>
      <c r="R235" s="66"/>
      <c r="S235" s="66"/>
      <c r="T235" s="66"/>
      <c r="U235" s="66"/>
      <c r="V235" s="66"/>
      <c r="W235" s="66"/>
      <c r="X235" s="9">
        <f t="shared" ref="X235:X237" si="874">SUBTOTAL(9,Q235:W235)</f>
        <v>0</v>
      </c>
      <c r="Y235" s="9"/>
      <c r="Z235" s="9"/>
      <c r="AA235" s="9"/>
      <c r="AB235" s="9">
        <f t="shared" ref="AB235:AB237" si="875">SUBTOTAL(9,Y235:AA235)</f>
        <v>0</v>
      </c>
      <c r="AC235" s="9">
        <f t="shared" ref="AC235:AC237" si="876">X235+AB235</f>
        <v>0</v>
      </c>
      <c r="AD235" s="9">
        <f t="shared" ref="AD235:AD237" si="877">ROUND((X235+Y235+Z235)*33.8%,0)</f>
        <v>0</v>
      </c>
      <c r="AE235" s="9">
        <f t="shared" ref="AE235:AE237" si="878">ROUND(X235*2%,0)</f>
        <v>0</v>
      </c>
      <c r="AF235" s="66"/>
      <c r="AG235" s="66"/>
      <c r="AH235" s="66"/>
      <c r="AI235" s="9">
        <f t="shared" ref="AI235:AI237" si="879">AF235+AG235+AH235</f>
        <v>0</v>
      </c>
      <c r="AJ235" s="47"/>
      <c r="AK235" s="47"/>
      <c r="AL235" s="47"/>
      <c r="AM235" s="47"/>
      <c r="AN235" s="47"/>
      <c r="AO235" s="47"/>
      <c r="AP235" s="47"/>
      <c r="AQ235" s="47"/>
      <c r="AR235" s="47"/>
      <c r="AS235" s="47">
        <f t="shared" ref="AS235:AS237" si="880">AJ235+AL235+AM235+AP235+AR235+AN235</f>
        <v>0</v>
      </c>
      <c r="AT235" s="47">
        <f t="shared" ref="AT235:AT237" si="881">AK235+AQ235+AO235</f>
        <v>0</v>
      </c>
      <c r="AU235" s="47">
        <f t="shared" ref="AU235:AU237" si="882">AS235+AT235</f>
        <v>0</v>
      </c>
      <c r="AV235" s="9">
        <f t="shared" ref="AV235:AV237" si="883">AW235+AX235+AY235+AZ235+BA235</f>
        <v>12340014</v>
      </c>
      <c r="AW235" s="9">
        <f t="shared" ref="AW235:AW237" si="884">I235+X235</f>
        <v>8884883</v>
      </c>
      <c r="AX235" s="9">
        <f t="shared" ref="AX235:AX237" si="885">J235+AB235</f>
        <v>156000</v>
      </c>
      <c r="AY235" s="9">
        <f t="shared" ref="AY235:AY237" si="886">K235+AD235</f>
        <v>3055818</v>
      </c>
      <c r="AZ235" s="9">
        <f t="shared" ref="AZ235:AZ237" si="887">L235+AE235</f>
        <v>177698</v>
      </c>
      <c r="BA235" s="9">
        <f t="shared" ref="BA235:BA237" si="888">M235+AI235</f>
        <v>65615</v>
      </c>
      <c r="BB235" s="47">
        <f t="shared" ref="BB235:BB237" si="889">BC235+BD235</f>
        <v>17.150000000000002</v>
      </c>
      <c r="BC235" s="47">
        <f t="shared" ref="BC235:BC237" si="890">O235+AS235</f>
        <v>10.770000000000001</v>
      </c>
      <c r="BD235" s="47">
        <f t="shared" ref="BD235:BD237" si="891">P235+AT235</f>
        <v>6.38</v>
      </c>
    </row>
    <row r="236" spans="1:56" x14ac:dyDescent="0.25">
      <c r="A236" s="5">
        <v>1470</v>
      </c>
      <c r="B236" s="2">
        <v>600028828</v>
      </c>
      <c r="C236" s="7">
        <v>49864360</v>
      </c>
      <c r="D236" s="8" t="s">
        <v>100</v>
      </c>
      <c r="E236" s="20">
        <v>3133</v>
      </c>
      <c r="F236" s="20" t="s">
        <v>112</v>
      </c>
      <c r="G236" s="20" t="s">
        <v>98</v>
      </c>
      <c r="H236" s="9">
        <v>0</v>
      </c>
      <c r="I236" s="50">
        <v>0</v>
      </c>
      <c r="J236" s="50">
        <v>0</v>
      </c>
      <c r="K236" s="50">
        <v>0</v>
      </c>
      <c r="L236" s="50">
        <v>0</v>
      </c>
      <c r="M236" s="50">
        <v>0</v>
      </c>
      <c r="N236" s="63">
        <v>0</v>
      </c>
      <c r="O236" s="47">
        <v>0</v>
      </c>
      <c r="P236" s="47">
        <v>0</v>
      </c>
      <c r="Q236" s="9"/>
      <c r="R236" s="50"/>
      <c r="S236" s="50"/>
      <c r="T236" s="50"/>
      <c r="U236" s="50"/>
      <c r="V236" s="50"/>
      <c r="W236" s="50"/>
      <c r="X236" s="9">
        <f t="shared" si="874"/>
        <v>0</v>
      </c>
      <c r="Y236" s="9"/>
      <c r="Z236" s="9"/>
      <c r="AA236" s="9"/>
      <c r="AB236" s="9">
        <f t="shared" si="875"/>
        <v>0</v>
      </c>
      <c r="AC236" s="9">
        <f t="shared" si="876"/>
        <v>0</v>
      </c>
      <c r="AD236" s="9">
        <f t="shared" si="877"/>
        <v>0</v>
      </c>
      <c r="AE236" s="9">
        <f t="shared" si="878"/>
        <v>0</v>
      </c>
      <c r="AF236" s="50"/>
      <c r="AG236" s="50"/>
      <c r="AH236" s="50"/>
      <c r="AI236" s="9">
        <f t="shared" si="879"/>
        <v>0</v>
      </c>
      <c r="AJ236" s="47"/>
      <c r="AK236" s="47"/>
      <c r="AL236" s="47"/>
      <c r="AM236" s="47"/>
      <c r="AN236" s="47"/>
      <c r="AO236" s="47"/>
      <c r="AP236" s="47"/>
      <c r="AQ236" s="47"/>
      <c r="AR236" s="47"/>
      <c r="AS236" s="47">
        <f t="shared" si="880"/>
        <v>0</v>
      </c>
      <c r="AT236" s="47">
        <f t="shared" si="881"/>
        <v>0</v>
      </c>
      <c r="AU236" s="47">
        <f t="shared" si="882"/>
        <v>0</v>
      </c>
      <c r="AV236" s="9">
        <f t="shared" si="883"/>
        <v>0</v>
      </c>
      <c r="AW236" s="9">
        <f t="shared" si="884"/>
        <v>0</v>
      </c>
      <c r="AX236" s="9">
        <f t="shared" si="885"/>
        <v>0</v>
      </c>
      <c r="AY236" s="9">
        <f t="shared" si="886"/>
        <v>0</v>
      </c>
      <c r="AZ236" s="9">
        <f t="shared" si="887"/>
        <v>0</v>
      </c>
      <c r="BA236" s="9">
        <f t="shared" si="888"/>
        <v>0</v>
      </c>
      <c r="BB236" s="47">
        <f t="shared" si="889"/>
        <v>0</v>
      </c>
      <c r="BC236" s="47">
        <f t="shared" si="890"/>
        <v>0</v>
      </c>
      <c r="BD236" s="47">
        <f t="shared" si="891"/>
        <v>0</v>
      </c>
    </row>
    <row r="237" spans="1:56" x14ac:dyDescent="0.25">
      <c r="A237" s="5">
        <v>1470</v>
      </c>
      <c r="B237" s="2">
        <v>600028828</v>
      </c>
      <c r="C237" s="7">
        <v>49864360</v>
      </c>
      <c r="D237" s="8" t="s">
        <v>100</v>
      </c>
      <c r="E237" s="2">
        <v>3141</v>
      </c>
      <c r="F237" s="2" t="s">
        <v>20</v>
      </c>
      <c r="G237" s="7" t="s">
        <v>98</v>
      </c>
      <c r="H237" s="9">
        <v>383473</v>
      </c>
      <c r="I237" s="9">
        <v>281108</v>
      </c>
      <c r="J237" s="9">
        <v>0</v>
      </c>
      <c r="K237" s="9">
        <v>95015</v>
      </c>
      <c r="L237" s="9">
        <v>5622</v>
      </c>
      <c r="M237" s="9">
        <v>1728</v>
      </c>
      <c r="N237" s="63">
        <v>0.89</v>
      </c>
      <c r="O237" s="47">
        <v>0</v>
      </c>
      <c r="P237" s="47">
        <v>0.89</v>
      </c>
      <c r="Q237" s="9"/>
      <c r="R237" s="50"/>
      <c r="S237" s="50"/>
      <c r="T237" s="50"/>
      <c r="U237" s="50"/>
      <c r="V237" s="50"/>
      <c r="W237" s="50"/>
      <c r="X237" s="9">
        <f t="shared" si="874"/>
        <v>0</v>
      </c>
      <c r="Y237" s="9"/>
      <c r="Z237" s="9"/>
      <c r="AA237" s="9"/>
      <c r="AB237" s="9">
        <f t="shared" si="875"/>
        <v>0</v>
      </c>
      <c r="AC237" s="9">
        <f t="shared" si="876"/>
        <v>0</v>
      </c>
      <c r="AD237" s="9">
        <f t="shared" si="877"/>
        <v>0</v>
      </c>
      <c r="AE237" s="9">
        <f t="shared" si="878"/>
        <v>0</v>
      </c>
      <c r="AF237" s="50"/>
      <c r="AG237" s="50"/>
      <c r="AH237" s="50"/>
      <c r="AI237" s="9">
        <f t="shared" si="879"/>
        <v>0</v>
      </c>
      <c r="AJ237" s="47"/>
      <c r="AK237" s="47"/>
      <c r="AL237" s="47"/>
      <c r="AM237" s="47"/>
      <c r="AN237" s="47"/>
      <c r="AO237" s="47"/>
      <c r="AP237" s="47"/>
      <c r="AQ237" s="47"/>
      <c r="AR237" s="47"/>
      <c r="AS237" s="47">
        <f t="shared" si="880"/>
        <v>0</v>
      </c>
      <c r="AT237" s="47">
        <f t="shared" si="881"/>
        <v>0</v>
      </c>
      <c r="AU237" s="47">
        <f t="shared" si="882"/>
        <v>0</v>
      </c>
      <c r="AV237" s="9">
        <f t="shared" si="883"/>
        <v>383473</v>
      </c>
      <c r="AW237" s="9">
        <f t="shared" si="884"/>
        <v>281108</v>
      </c>
      <c r="AX237" s="9">
        <f t="shared" si="885"/>
        <v>0</v>
      </c>
      <c r="AY237" s="9">
        <f t="shared" si="886"/>
        <v>95015</v>
      </c>
      <c r="AZ237" s="9">
        <f t="shared" si="887"/>
        <v>5622</v>
      </c>
      <c r="BA237" s="9">
        <f t="shared" si="888"/>
        <v>1728</v>
      </c>
      <c r="BB237" s="47">
        <f t="shared" si="889"/>
        <v>0.89</v>
      </c>
      <c r="BC237" s="47">
        <f t="shared" si="890"/>
        <v>0</v>
      </c>
      <c r="BD237" s="47">
        <f t="shared" si="891"/>
        <v>0.89</v>
      </c>
    </row>
    <row r="238" spans="1:56" x14ac:dyDescent="0.25">
      <c r="A238" s="30"/>
      <c r="B238" s="31"/>
      <c r="C238" s="32"/>
      <c r="D238" s="33" t="s">
        <v>196</v>
      </c>
      <c r="E238" s="31"/>
      <c r="F238" s="31"/>
      <c r="G238" s="32"/>
      <c r="H238" s="34">
        <v>12723487</v>
      </c>
      <c r="I238" s="34">
        <v>9165991</v>
      </c>
      <c r="J238" s="34">
        <v>156000</v>
      </c>
      <c r="K238" s="34">
        <v>3150833</v>
      </c>
      <c r="L238" s="34">
        <v>183320</v>
      </c>
      <c r="M238" s="34">
        <v>67343</v>
      </c>
      <c r="N238" s="64">
        <v>18.040000000000003</v>
      </c>
      <c r="O238" s="64">
        <v>10.770000000000001</v>
      </c>
      <c r="P238" s="64">
        <v>7.27</v>
      </c>
      <c r="Q238" s="51">
        <f t="shared" ref="Q238:BD238" si="892">SUM(Q235:Q237)</f>
        <v>0</v>
      </c>
      <c r="R238" s="51">
        <f t="shared" si="892"/>
        <v>0</v>
      </c>
      <c r="S238" s="51">
        <f t="shared" si="892"/>
        <v>0</v>
      </c>
      <c r="T238" s="51">
        <f t="shared" si="892"/>
        <v>0</v>
      </c>
      <c r="U238" s="51">
        <f t="shared" si="892"/>
        <v>0</v>
      </c>
      <c r="V238" s="51">
        <f t="shared" si="892"/>
        <v>0</v>
      </c>
      <c r="W238" s="51">
        <f t="shared" si="892"/>
        <v>0</v>
      </c>
      <c r="X238" s="51">
        <f t="shared" si="892"/>
        <v>0</v>
      </c>
      <c r="Y238" s="51">
        <f t="shared" si="892"/>
        <v>0</v>
      </c>
      <c r="Z238" s="51">
        <f t="shared" si="892"/>
        <v>0</v>
      </c>
      <c r="AA238" s="51">
        <f t="shared" si="892"/>
        <v>0</v>
      </c>
      <c r="AB238" s="51">
        <f t="shared" si="892"/>
        <v>0</v>
      </c>
      <c r="AC238" s="51">
        <f t="shared" si="892"/>
        <v>0</v>
      </c>
      <c r="AD238" s="51">
        <f t="shared" si="892"/>
        <v>0</v>
      </c>
      <c r="AE238" s="51">
        <f t="shared" si="892"/>
        <v>0</v>
      </c>
      <c r="AF238" s="51">
        <f t="shared" si="892"/>
        <v>0</v>
      </c>
      <c r="AG238" s="51">
        <f t="shared" si="892"/>
        <v>0</v>
      </c>
      <c r="AH238" s="51">
        <f t="shared" si="892"/>
        <v>0</v>
      </c>
      <c r="AI238" s="51">
        <f t="shared" si="892"/>
        <v>0</v>
      </c>
      <c r="AJ238" s="58">
        <f t="shared" si="892"/>
        <v>0</v>
      </c>
      <c r="AK238" s="58">
        <f t="shared" si="892"/>
        <v>0</v>
      </c>
      <c r="AL238" s="58">
        <f t="shared" si="892"/>
        <v>0</v>
      </c>
      <c r="AM238" s="58">
        <f t="shared" si="892"/>
        <v>0</v>
      </c>
      <c r="AN238" s="58">
        <f t="shared" si="892"/>
        <v>0</v>
      </c>
      <c r="AO238" s="58">
        <f t="shared" si="892"/>
        <v>0</v>
      </c>
      <c r="AP238" s="58">
        <f t="shared" si="892"/>
        <v>0</v>
      </c>
      <c r="AQ238" s="58">
        <f t="shared" si="892"/>
        <v>0</v>
      </c>
      <c r="AR238" s="58">
        <f t="shared" si="892"/>
        <v>0</v>
      </c>
      <c r="AS238" s="58">
        <f t="shared" si="892"/>
        <v>0</v>
      </c>
      <c r="AT238" s="58">
        <f t="shared" si="892"/>
        <v>0</v>
      </c>
      <c r="AU238" s="58">
        <f t="shared" si="892"/>
        <v>0</v>
      </c>
      <c r="AV238" s="51">
        <f t="shared" si="892"/>
        <v>12723487</v>
      </c>
      <c r="AW238" s="51">
        <f t="shared" si="892"/>
        <v>9165991</v>
      </c>
      <c r="AX238" s="51">
        <f t="shared" si="892"/>
        <v>156000</v>
      </c>
      <c r="AY238" s="51">
        <f t="shared" si="892"/>
        <v>3150833</v>
      </c>
      <c r="AZ238" s="51">
        <f t="shared" si="892"/>
        <v>183320</v>
      </c>
      <c r="BA238" s="51">
        <f t="shared" si="892"/>
        <v>67343</v>
      </c>
      <c r="BB238" s="58">
        <f t="shared" si="892"/>
        <v>18.040000000000003</v>
      </c>
      <c r="BC238" s="58">
        <f t="shared" si="892"/>
        <v>10.770000000000001</v>
      </c>
      <c r="BD238" s="58">
        <f t="shared" si="892"/>
        <v>7.27</v>
      </c>
    </row>
    <row r="239" spans="1:56" x14ac:dyDescent="0.25">
      <c r="A239" s="26">
        <v>1471</v>
      </c>
      <c r="B239" s="6">
        <v>600028836</v>
      </c>
      <c r="C239" s="27">
        <v>49864351</v>
      </c>
      <c r="D239" s="28" t="s">
        <v>101</v>
      </c>
      <c r="E239" s="6">
        <v>3133</v>
      </c>
      <c r="F239" s="6" t="s">
        <v>66</v>
      </c>
      <c r="G239" s="27" t="s">
        <v>98</v>
      </c>
      <c r="H239" s="29">
        <v>21979988</v>
      </c>
      <c r="I239" s="29">
        <v>15973984</v>
      </c>
      <c r="J239" s="29">
        <v>127400</v>
      </c>
      <c r="K239" s="29">
        <v>5442268</v>
      </c>
      <c r="L239" s="29">
        <v>319480</v>
      </c>
      <c r="M239" s="29">
        <v>116856</v>
      </c>
      <c r="N239" s="63">
        <v>30.82</v>
      </c>
      <c r="O239" s="47">
        <v>19.39</v>
      </c>
      <c r="P239" s="47">
        <v>11.43</v>
      </c>
      <c r="Q239" s="9"/>
      <c r="R239" s="66"/>
      <c r="S239" s="66"/>
      <c r="T239" s="66"/>
      <c r="U239" s="66"/>
      <c r="V239" s="66"/>
      <c r="W239" s="66"/>
      <c r="X239" s="9">
        <f t="shared" ref="X239:X241" si="893">SUBTOTAL(9,Q239:W239)</f>
        <v>0</v>
      </c>
      <c r="Y239" s="9"/>
      <c r="Z239" s="9"/>
      <c r="AA239" s="9"/>
      <c r="AB239" s="9">
        <f t="shared" ref="AB239:AB241" si="894">SUBTOTAL(9,Y239:AA239)</f>
        <v>0</v>
      </c>
      <c r="AC239" s="9">
        <f t="shared" ref="AC239:AC241" si="895">X239+AB239</f>
        <v>0</v>
      </c>
      <c r="AD239" s="9">
        <f t="shared" ref="AD239:AD241" si="896">ROUND((X239+Y239+Z239)*33.8%,0)</f>
        <v>0</v>
      </c>
      <c r="AE239" s="9">
        <f t="shared" ref="AE239:AE241" si="897">ROUND(X239*2%,0)</f>
        <v>0</v>
      </c>
      <c r="AF239" s="66"/>
      <c r="AG239" s="66"/>
      <c r="AH239" s="66"/>
      <c r="AI239" s="9">
        <f t="shared" ref="AI239:AI241" si="898">AF239+AG239+AH239</f>
        <v>0</v>
      </c>
      <c r="AJ239" s="47"/>
      <c r="AK239" s="47"/>
      <c r="AL239" s="47"/>
      <c r="AM239" s="47"/>
      <c r="AN239" s="47"/>
      <c r="AO239" s="47"/>
      <c r="AP239" s="47"/>
      <c r="AQ239" s="47"/>
      <c r="AR239" s="47"/>
      <c r="AS239" s="47">
        <f t="shared" ref="AS239:AS241" si="899">AJ239+AL239+AM239+AP239+AR239+AN239</f>
        <v>0</v>
      </c>
      <c r="AT239" s="47">
        <f t="shared" ref="AT239:AT241" si="900">AK239+AQ239+AO239</f>
        <v>0</v>
      </c>
      <c r="AU239" s="47">
        <f t="shared" ref="AU239:AU241" si="901">AS239+AT239</f>
        <v>0</v>
      </c>
      <c r="AV239" s="9">
        <f t="shared" ref="AV239:AV241" si="902">AW239+AX239+AY239+AZ239+BA239</f>
        <v>21979988</v>
      </c>
      <c r="AW239" s="9">
        <f t="shared" ref="AW239:AW241" si="903">I239+X239</f>
        <v>15973984</v>
      </c>
      <c r="AX239" s="9">
        <f t="shared" ref="AX239:AX241" si="904">J239+AB239</f>
        <v>127400</v>
      </c>
      <c r="AY239" s="9">
        <f t="shared" ref="AY239:AY241" si="905">K239+AD239</f>
        <v>5442268</v>
      </c>
      <c r="AZ239" s="9">
        <f t="shared" ref="AZ239:AZ241" si="906">L239+AE239</f>
        <v>319480</v>
      </c>
      <c r="BA239" s="9">
        <f t="shared" ref="BA239:BA241" si="907">M239+AI239</f>
        <v>116856</v>
      </c>
      <c r="BB239" s="47">
        <f t="shared" ref="BB239:BB241" si="908">BC239+BD239</f>
        <v>30.82</v>
      </c>
      <c r="BC239" s="47">
        <f t="shared" ref="BC239:BC241" si="909">O239+AS239</f>
        <v>19.39</v>
      </c>
      <c r="BD239" s="47">
        <f t="shared" ref="BD239:BD241" si="910">P239+AT239</f>
        <v>11.43</v>
      </c>
    </row>
    <row r="240" spans="1:56" x14ac:dyDescent="0.25">
      <c r="A240" s="5">
        <v>1471</v>
      </c>
      <c r="B240" s="2">
        <v>600028836</v>
      </c>
      <c r="C240" s="7">
        <v>49864351</v>
      </c>
      <c r="D240" s="8" t="s">
        <v>101</v>
      </c>
      <c r="E240" s="20">
        <v>3133</v>
      </c>
      <c r="F240" s="20" t="s">
        <v>112</v>
      </c>
      <c r="G240" s="20" t="s">
        <v>98</v>
      </c>
      <c r="H240" s="9">
        <v>0</v>
      </c>
      <c r="I240" s="50">
        <v>0</v>
      </c>
      <c r="J240" s="50">
        <v>0</v>
      </c>
      <c r="K240" s="50">
        <v>0</v>
      </c>
      <c r="L240" s="50">
        <v>0</v>
      </c>
      <c r="M240" s="50">
        <v>0</v>
      </c>
      <c r="N240" s="63">
        <v>0</v>
      </c>
      <c r="O240" s="47">
        <v>0</v>
      </c>
      <c r="P240" s="47">
        <v>0</v>
      </c>
      <c r="Q240" s="9"/>
      <c r="R240" s="50"/>
      <c r="S240" s="50"/>
      <c r="T240" s="50"/>
      <c r="U240" s="50"/>
      <c r="V240" s="50"/>
      <c r="W240" s="50"/>
      <c r="X240" s="9">
        <f t="shared" si="893"/>
        <v>0</v>
      </c>
      <c r="Y240" s="9"/>
      <c r="Z240" s="9"/>
      <c r="AA240" s="9"/>
      <c r="AB240" s="9">
        <f t="shared" si="894"/>
        <v>0</v>
      </c>
      <c r="AC240" s="9">
        <f t="shared" si="895"/>
        <v>0</v>
      </c>
      <c r="AD240" s="9">
        <f t="shared" si="896"/>
        <v>0</v>
      </c>
      <c r="AE240" s="9">
        <f t="shared" si="897"/>
        <v>0</v>
      </c>
      <c r="AF240" s="50"/>
      <c r="AG240" s="50"/>
      <c r="AH240" s="50"/>
      <c r="AI240" s="9">
        <f t="shared" si="898"/>
        <v>0</v>
      </c>
      <c r="AJ240" s="47"/>
      <c r="AK240" s="47"/>
      <c r="AL240" s="47"/>
      <c r="AM240" s="47"/>
      <c r="AN240" s="47"/>
      <c r="AO240" s="47"/>
      <c r="AP240" s="47"/>
      <c r="AQ240" s="47"/>
      <c r="AR240" s="47"/>
      <c r="AS240" s="47">
        <f t="shared" si="899"/>
        <v>0</v>
      </c>
      <c r="AT240" s="47">
        <f t="shared" si="900"/>
        <v>0</v>
      </c>
      <c r="AU240" s="47">
        <f t="shared" si="901"/>
        <v>0</v>
      </c>
      <c r="AV240" s="9">
        <f t="shared" si="902"/>
        <v>0</v>
      </c>
      <c r="AW240" s="9">
        <f t="shared" si="903"/>
        <v>0</v>
      </c>
      <c r="AX240" s="9">
        <f t="shared" si="904"/>
        <v>0</v>
      </c>
      <c r="AY240" s="9">
        <f t="shared" si="905"/>
        <v>0</v>
      </c>
      <c r="AZ240" s="9">
        <f t="shared" si="906"/>
        <v>0</v>
      </c>
      <c r="BA240" s="9">
        <f t="shared" si="907"/>
        <v>0</v>
      </c>
      <c r="BB240" s="47">
        <f t="shared" si="908"/>
        <v>0</v>
      </c>
      <c r="BC240" s="47">
        <f t="shared" si="909"/>
        <v>0</v>
      </c>
      <c r="BD240" s="47">
        <f t="shared" si="910"/>
        <v>0</v>
      </c>
    </row>
    <row r="241" spans="1:56" x14ac:dyDescent="0.25">
      <c r="A241" s="5">
        <v>1471</v>
      </c>
      <c r="B241" s="2">
        <v>600028836</v>
      </c>
      <c r="C241" s="7">
        <v>49864351</v>
      </c>
      <c r="D241" s="8" t="s">
        <v>101</v>
      </c>
      <c r="E241" s="2">
        <v>3141</v>
      </c>
      <c r="F241" s="2" t="s">
        <v>20</v>
      </c>
      <c r="G241" s="7" t="s">
        <v>98</v>
      </c>
      <c r="H241" s="9">
        <v>1017152</v>
      </c>
      <c r="I241" s="9">
        <v>745196</v>
      </c>
      <c r="J241" s="9">
        <v>0</v>
      </c>
      <c r="K241" s="9">
        <v>251876</v>
      </c>
      <c r="L241" s="9">
        <v>14904</v>
      </c>
      <c r="M241" s="9">
        <v>5176</v>
      </c>
      <c r="N241" s="63">
        <v>2.35</v>
      </c>
      <c r="O241" s="47">
        <v>0</v>
      </c>
      <c r="P241" s="47">
        <v>2.35</v>
      </c>
      <c r="Q241" s="9"/>
      <c r="R241" s="50"/>
      <c r="S241" s="50"/>
      <c r="T241" s="50"/>
      <c r="U241" s="50"/>
      <c r="V241" s="50"/>
      <c r="W241" s="50"/>
      <c r="X241" s="9">
        <f t="shared" si="893"/>
        <v>0</v>
      </c>
      <c r="Y241" s="9"/>
      <c r="Z241" s="9"/>
      <c r="AA241" s="9"/>
      <c r="AB241" s="9">
        <f t="shared" si="894"/>
        <v>0</v>
      </c>
      <c r="AC241" s="9">
        <f t="shared" si="895"/>
        <v>0</v>
      </c>
      <c r="AD241" s="9">
        <f t="shared" si="896"/>
        <v>0</v>
      </c>
      <c r="AE241" s="9">
        <f t="shared" si="897"/>
        <v>0</v>
      </c>
      <c r="AF241" s="50"/>
      <c r="AG241" s="50"/>
      <c r="AH241" s="50"/>
      <c r="AI241" s="9">
        <f t="shared" si="898"/>
        <v>0</v>
      </c>
      <c r="AJ241" s="47"/>
      <c r="AK241" s="47"/>
      <c r="AL241" s="47"/>
      <c r="AM241" s="47"/>
      <c r="AN241" s="47"/>
      <c r="AO241" s="47"/>
      <c r="AP241" s="47"/>
      <c r="AQ241" s="47"/>
      <c r="AR241" s="47"/>
      <c r="AS241" s="47">
        <f t="shared" si="899"/>
        <v>0</v>
      </c>
      <c r="AT241" s="47">
        <f t="shared" si="900"/>
        <v>0</v>
      </c>
      <c r="AU241" s="47">
        <f t="shared" si="901"/>
        <v>0</v>
      </c>
      <c r="AV241" s="9">
        <f t="shared" si="902"/>
        <v>1017152</v>
      </c>
      <c r="AW241" s="9">
        <f t="shared" si="903"/>
        <v>745196</v>
      </c>
      <c r="AX241" s="9">
        <f t="shared" si="904"/>
        <v>0</v>
      </c>
      <c r="AY241" s="9">
        <f t="shared" si="905"/>
        <v>251876</v>
      </c>
      <c r="AZ241" s="9">
        <f t="shared" si="906"/>
        <v>14904</v>
      </c>
      <c r="BA241" s="9">
        <f t="shared" si="907"/>
        <v>5176</v>
      </c>
      <c r="BB241" s="47">
        <f t="shared" si="908"/>
        <v>2.35</v>
      </c>
      <c r="BC241" s="47">
        <f t="shared" si="909"/>
        <v>0</v>
      </c>
      <c r="BD241" s="47">
        <f t="shared" si="910"/>
        <v>2.35</v>
      </c>
    </row>
    <row r="242" spans="1:56" x14ac:dyDescent="0.25">
      <c r="A242" s="30"/>
      <c r="B242" s="31"/>
      <c r="C242" s="32"/>
      <c r="D242" s="33" t="s">
        <v>197</v>
      </c>
      <c r="E242" s="31"/>
      <c r="F242" s="31"/>
      <c r="G242" s="32"/>
      <c r="H242" s="34">
        <v>22997140</v>
      </c>
      <c r="I242" s="34">
        <v>16719180</v>
      </c>
      <c r="J242" s="34">
        <v>127400</v>
      </c>
      <c r="K242" s="34">
        <v>5694144</v>
      </c>
      <c r="L242" s="34">
        <v>334384</v>
      </c>
      <c r="M242" s="34">
        <v>122032</v>
      </c>
      <c r="N242" s="64">
        <v>33.17</v>
      </c>
      <c r="O242" s="64">
        <v>19.39</v>
      </c>
      <c r="P242" s="64">
        <v>13.78</v>
      </c>
      <c r="Q242" s="51">
        <f t="shared" ref="Q242:BD242" si="911">SUM(Q239:Q241)</f>
        <v>0</v>
      </c>
      <c r="R242" s="51">
        <f t="shared" si="911"/>
        <v>0</v>
      </c>
      <c r="S242" s="51">
        <f t="shared" si="911"/>
        <v>0</v>
      </c>
      <c r="T242" s="51">
        <f t="shared" si="911"/>
        <v>0</v>
      </c>
      <c r="U242" s="51">
        <f t="shared" si="911"/>
        <v>0</v>
      </c>
      <c r="V242" s="51">
        <f t="shared" si="911"/>
        <v>0</v>
      </c>
      <c r="W242" s="51">
        <f t="shared" si="911"/>
        <v>0</v>
      </c>
      <c r="X242" s="51">
        <f t="shared" si="911"/>
        <v>0</v>
      </c>
      <c r="Y242" s="51">
        <f t="shared" si="911"/>
        <v>0</v>
      </c>
      <c r="Z242" s="51">
        <f t="shared" si="911"/>
        <v>0</v>
      </c>
      <c r="AA242" s="51">
        <f t="shared" si="911"/>
        <v>0</v>
      </c>
      <c r="AB242" s="51">
        <f t="shared" si="911"/>
        <v>0</v>
      </c>
      <c r="AC242" s="51">
        <f t="shared" si="911"/>
        <v>0</v>
      </c>
      <c r="AD242" s="51">
        <f t="shared" si="911"/>
        <v>0</v>
      </c>
      <c r="AE242" s="51">
        <f t="shared" si="911"/>
        <v>0</v>
      </c>
      <c r="AF242" s="51">
        <f t="shared" si="911"/>
        <v>0</v>
      </c>
      <c r="AG242" s="51">
        <f t="shared" si="911"/>
        <v>0</v>
      </c>
      <c r="AH242" s="51">
        <f t="shared" si="911"/>
        <v>0</v>
      </c>
      <c r="AI242" s="51">
        <f t="shared" si="911"/>
        <v>0</v>
      </c>
      <c r="AJ242" s="58">
        <f t="shared" si="911"/>
        <v>0</v>
      </c>
      <c r="AK242" s="58">
        <f t="shared" si="911"/>
        <v>0</v>
      </c>
      <c r="AL242" s="58">
        <f t="shared" si="911"/>
        <v>0</v>
      </c>
      <c r="AM242" s="58">
        <f t="shared" si="911"/>
        <v>0</v>
      </c>
      <c r="AN242" s="58">
        <f t="shared" si="911"/>
        <v>0</v>
      </c>
      <c r="AO242" s="58">
        <f t="shared" si="911"/>
        <v>0</v>
      </c>
      <c r="AP242" s="58">
        <f t="shared" si="911"/>
        <v>0</v>
      </c>
      <c r="AQ242" s="58">
        <f t="shared" si="911"/>
        <v>0</v>
      </c>
      <c r="AR242" s="58">
        <f t="shared" si="911"/>
        <v>0</v>
      </c>
      <c r="AS242" s="58">
        <f t="shared" si="911"/>
        <v>0</v>
      </c>
      <c r="AT242" s="58">
        <f t="shared" si="911"/>
        <v>0</v>
      </c>
      <c r="AU242" s="58">
        <f t="shared" si="911"/>
        <v>0</v>
      </c>
      <c r="AV242" s="51">
        <f t="shared" si="911"/>
        <v>22997140</v>
      </c>
      <c r="AW242" s="51">
        <f t="shared" si="911"/>
        <v>16719180</v>
      </c>
      <c r="AX242" s="51">
        <f t="shared" si="911"/>
        <v>127400</v>
      </c>
      <c r="AY242" s="51">
        <f t="shared" si="911"/>
        <v>5694144</v>
      </c>
      <c r="AZ242" s="51">
        <f t="shared" si="911"/>
        <v>334384</v>
      </c>
      <c r="BA242" s="51">
        <f t="shared" si="911"/>
        <v>122032</v>
      </c>
      <c r="BB242" s="58">
        <f t="shared" si="911"/>
        <v>33.17</v>
      </c>
      <c r="BC242" s="58">
        <f t="shared" si="911"/>
        <v>19.39</v>
      </c>
      <c r="BD242" s="58">
        <f t="shared" si="911"/>
        <v>13.78</v>
      </c>
    </row>
    <row r="243" spans="1:56" x14ac:dyDescent="0.25">
      <c r="A243" s="26">
        <v>1472</v>
      </c>
      <c r="B243" s="6">
        <v>610400681</v>
      </c>
      <c r="C243" s="27">
        <v>70226458</v>
      </c>
      <c r="D243" s="28" t="s">
        <v>102</v>
      </c>
      <c r="E243" s="6">
        <v>3133</v>
      </c>
      <c r="F243" s="6" t="s">
        <v>66</v>
      </c>
      <c r="G243" s="27" t="s">
        <v>98</v>
      </c>
      <c r="H243" s="29">
        <v>21982224</v>
      </c>
      <c r="I243" s="29">
        <v>16085784</v>
      </c>
      <c r="J243" s="29">
        <v>15600</v>
      </c>
      <c r="K243" s="29">
        <v>5442268</v>
      </c>
      <c r="L243" s="29">
        <v>321716</v>
      </c>
      <c r="M243" s="29">
        <v>116856</v>
      </c>
      <c r="N243" s="63">
        <v>31.07</v>
      </c>
      <c r="O243" s="47">
        <v>19.5</v>
      </c>
      <c r="P243" s="47">
        <v>11.57</v>
      </c>
      <c r="Q243" s="9"/>
      <c r="R243" s="66"/>
      <c r="S243" s="66"/>
      <c r="T243" s="66"/>
      <c r="U243" s="66"/>
      <c r="V243" s="66"/>
      <c r="W243" s="66"/>
      <c r="X243" s="9">
        <f t="shared" ref="X243:X245" si="912">SUBTOTAL(9,Q243:W243)</f>
        <v>0</v>
      </c>
      <c r="Y243" s="9"/>
      <c r="Z243" s="9"/>
      <c r="AA243" s="9"/>
      <c r="AB243" s="9">
        <f t="shared" ref="AB243:AB245" si="913">SUBTOTAL(9,Y243:AA243)</f>
        <v>0</v>
      </c>
      <c r="AC243" s="9">
        <f t="shared" ref="AC243:AC245" si="914">X243+AB243</f>
        <v>0</v>
      </c>
      <c r="AD243" s="9">
        <f t="shared" ref="AD243:AD245" si="915">ROUND((X243+Y243+Z243)*33.8%,0)</f>
        <v>0</v>
      </c>
      <c r="AE243" s="9">
        <f t="shared" ref="AE243:AE245" si="916">ROUND(X243*2%,0)</f>
        <v>0</v>
      </c>
      <c r="AF243" s="66"/>
      <c r="AG243" s="66"/>
      <c r="AH243" s="66"/>
      <c r="AI243" s="9">
        <f t="shared" ref="AI243:AI245" si="917">AF243+AG243+AH243</f>
        <v>0</v>
      </c>
      <c r="AJ243" s="47"/>
      <c r="AK243" s="47"/>
      <c r="AL243" s="47"/>
      <c r="AM243" s="47"/>
      <c r="AN243" s="47"/>
      <c r="AO243" s="47"/>
      <c r="AP243" s="47"/>
      <c r="AQ243" s="47"/>
      <c r="AR243" s="47"/>
      <c r="AS243" s="47">
        <f t="shared" ref="AS243:AS245" si="918">AJ243+AL243+AM243+AP243+AR243+AN243</f>
        <v>0</v>
      </c>
      <c r="AT243" s="47">
        <f t="shared" ref="AT243:AT245" si="919">AK243+AQ243+AO243</f>
        <v>0</v>
      </c>
      <c r="AU243" s="47">
        <f t="shared" ref="AU243:AU245" si="920">AS243+AT243</f>
        <v>0</v>
      </c>
      <c r="AV243" s="9">
        <f t="shared" ref="AV243:AV245" si="921">AW243+AX243+AY243+AZ243+BA243</f>
        <v>21982224</v>
      </c>
      <c r="AW243" s="9">
        <f t="shared" ref="AW243:AW245" si="922">I243+X243</f>
        <v>16085784</v>
      </c>
      <c r="AX243" s="9">
        <f t="shared" ref="AX243:AX245" si="923">J243+AB243</f>
        <v>15600</v>
      </c>
      <c r="AY243" s="9">
        <f t="shared" ref="AY243:AY245" si="924">K243+AD243</f>
        <v>5442268</v>
      </c>
      <c r="AZ243" s="9">
        <f t="shared" ref="AZ243:AZ245" si="925">L243+AE243</f>
        <v>321716</v>
      </c>
      <c r="BA243" s="9">
        <f t="shared" ref="BA243:BA245" si="926">M243+AI243</f>
        <v>116856</v>
      </c>
      <c r="BB243" s="47">
        <f t="shared" ref="BB243:BB245" si="927">BC243+BD243</f>
        <v>31.07</v>
      </c>
      <c r="BC243" s="47">
        <f t="shared" ref="BC243:BC245" si="928">O243+AS243</f>
        <v>19.5</v>
      </c>
      <c r="BD243" s="47">
        <f t="shared" ref="BD243:BD245" si="929">P243+AT243</f>
        <v>11.57</v>
      </c>
    </row>
    <row r="244" spans="1:56" x14ac:dyDescent="0.25">
      <c r="A244" s="5">
        <v>1472</v>
      </c>
      <c r="B244" s="2">
        <v>610400681</v>
      </c>
      <c r="C244" s="7">
        <v>70226458</v>
      </c>
      <c r="D244" s="8" t="s">
        <v>102</v>
      </c>
      <c r="E244" s="20">
        <v>3133</v>
      </c>
      <c r="F244" s="20" t="s">
        <v>112</v>
      </c>
      <c r="G244" s="20" t="s">
        <v>98</v>
      </c>
      <c r="H244" s="9">
        <v>0</v>
      </c>
      <c r="I244" s="50">
        <v>0</v>
      </c>
      <c r="J244" s="50">
        <v>0</v>
      </c>
      <c r="K244" s="50">
        <v>0</v>
      </c>
      <c r="L244" s="50">
        <v>0</v>
      </c>
      <c r="M244" s="50">
        <v>0</v>
      </c>
      <c r="N244" s="63">
        <v>0</v>
      </c>
      <c r="O244" s="47">
        <v>0</v>
      </c>
      <c r="P244" s="47">
        <v>0</v>
      </c>
      <c r="Q244" s="9"/>
      <c r="R244" s="50"/>
      <c r="S244" s="50"/>
      <c r="T244" s="50"/>
      <c r="U244" s="50"/>
      <c r="V244" s="50"/>
      <c r="W244" s="50"/>
      <c r="X244" s="9">
        <f t="shared" si="912"/>
        <v>0</v>
      </c>
      <c r="Y244" s="9"/>
      <c r="Z244" s="9"/>
      <c r="AA244" s="9"/>
      <c r="AB244" s="9">
        <f t="shared" si="913"/>
        <v>0</v>
      </c>
      <c r="AC244" s="9">
        <f t="shared" si="914"/>
        <v>0</v>
      </c>
      <c r="AD244" s="9">
        <f t="shared" si="915"/>
        <v>0</v>
      </c>
      <c r="AE244" s="9">
        <f t="shared" si="916"/>
        <v>0</v>
      </c>
      <c r="AF244" s="50"/>
      <c r="AG244" s="50"/>
      <c r="AH244" s="50"/>
      <c r="AI244" s="9">
        <f t="shared" si="917"/>
        <v>0</v>
      </c>
      <c r="AJ244" s="47"/>
      <c r="AK244" s="47"/>
      <c r="AL244" s="47"/>
      <c r="AM244" s="47"/>
      <c r="AN244" s="47"/>
      <c r="AO244" s="47"/>
      <c r="AP244" s="47"/>
      <c r="AQ244" s="47"/>
      <c r="AR244" s="47"/>
      <c r="AS244" s="47">
        <f t="shared" si="918"/>
        <v>0</v>
      </c>
      <c r="AT244" s="47">
        <f t="shared" si="919"/>
        <v>0</v>
      </c>
      <c r="AU244" s="47">
        <f t="shared" si="920"/>
        <v>0</v>
      </c>
      <c r="AV244" s="9">
        <f t="shared" si="921"/>
        <v>0</v>
      </c>
      <c r="AW244" s="9">
        <f t="shared" si="922"/>
        <v>0</v>
      </c>
      <c r="AX244" s="9">
        <f t="shared" si="923"/>
        <v>0</v>
      </c>
      <c r="AY244" s="9">
        <f t="shared" si="924"/>
        <v>0</v>
      </c>
      <c r="AZ244" s="9">
        <f t="shared" si="925"/>
        <v>0</v>
      </c>
      <c r="BA244" s="9">
        <f t="shared" si="926"/>
        <v>0</v>
      </c>
      <c r="BB244" s="47">
        <f t="shared" si="927"/>
        <v>0</v>
      </c>
      <c r="BC244" s="47">
        <f t="shared" si="928"/>
        <v>0</v>
      </c>
      <c r="BD244" s="47">
        <f t="shared" si="929"/>
        <v>0</v>
      </c>
    </row>
    <row r="245" spans="1:56" x14ac:dyDescent="0.25">
      <c r="A245" s="5">
        <v>1472</v>
      </c>
      <c r="B245" s="2">
        <v>610400681</v>
      </c>
      <c r="C245" s="7">
        <v>70226458</v>
      </c>
      <c r="D245" s="8" t="s">
        <v>102</v>
      </c>
      <c r="E245" s="2">
        <v>3141</v>
      </c>
      <c r="F245" s="2" t="s">
        <v>20</v>
      </c>
      <c r="G245" s="7" t="s">
        <v>98</v>
      </c>
      <c r="H245" s="9">
        <v>488151</v>
      </c>
      <c r="I245" s="9">
        <v>357773</v>
      </c>
      <c r="J245" s="9">
        <v>0</v>
      </c>
      <c r="K245" s="9">
        <v>120927</v>
      </c>
      <c r="L245" s="9">
        <v>7155</v>
      </c>
      <c r="M245" s="9">
        <v>2296</v>
      </c>
      <c r="N245" s="63">
        <v>1.1299999999999999</v>
      </c>
      <c r="O245" s="47">
        <v>0</v>
      </c>
      <c r="P245" s="47">
        <v>1.1299999999999999</v>
      </c>
      <c r="Q245" s="9"/>
      <c r="R245" s="50"/>
      <c r="S245" s="50"/>
      <c r="T245" s="50"/>
      <c r="U245" s="50"/>
      <c r="V245" s="50"/>
      <c r="W245" s="50"/>
      <c r="X245" s="9">
        <f t="shared" si="912"/>
        <v>0</v>
      </c>
      <c r="Y245" s="9"/>
      <c r="Z245" s="9"/>
      <c r="AA245" s="9"/>
      <c r="AB245" s="9">
        <f t="shared" si="913"/>
        <v>0</v>
      </c>
      <c r="AC245" s="9">
        <f t="shared" si="914"/>
        <v>0</v>
      </c>
      <c r="AD245" s="9">
        <f t="shared" si="915"/>
        <v>0</v>
      </c>
      <c r="AE245" s="9">
        <f t="shared" si="916"/>
        <v>0</v>
      </c>
      <c r="AF245" s="50"/>
      <c r="AG245" s="50"/>
      <c r="AH245" s="50"/>
      <c r="AI245" s="9">
        <f t="shared" si="917"/>
        <v>0</v>
      </c>
      <c r="AJ245" s="47"/>
      <c r="AK245" s="47"/>
      <c r="AL245" s="47"/>
      <c r="AM245" s="47"/>
      <c r="AN245" s="47"/>
      <c r="AO245" s="47"/>
      <c r="AP245" s="47"/>
      <c r="AQ245" s="47"/>
      <c r="AR245" s="47"/>
      <c r="AS245" s="47">
        <f t="shared" si="918"/>
        <v>0</v>
      </c>
      <c r="AT245" s="47">
        <f t="shared" si="919"/>
        <v>0</v>
      </c>
      <c r="AU245" s="47">
        <f t="shared" si="920"/>
        <v>0</v>
      </c>
      <c r="AV245" s="9">
        <f t="shared" si="921"/>
        <v>488151</v>
      </c>
      <c r="AW245" s="9">
        <f t="shared" si="922"/>
        <v>357773</v>
      </c>
      <c r="AX245" s="9">
        <f t="shared" si="923"/>
        <v>0</v>
      </c>
      <c r="AY245" s="9">
        <f t="shared" si="924"/>
        <v>120927</v>
      </c>
      <c r="AZ245" s="9">
        <f t="shared" si="925"/>
        <v>7155</v>
      </c>
      <c r="BA245" s="9">
        <f t="shared" si="926"/>
        <v>2296</v>
      </c>
      <c r="BB245" s="47">
        <f t="shared" si="927"/>
        <v>1.1299999999999999</v>
      </c>
      <c r="BC245" s="47">
        <f t="shared" si="928"/>
        <v>0</v>
      </c>
      <c r="BD245" s="47">
        <f t="shared" si="929"/>
        <v>1.1299999999999999</v>
      </c>
    </row>
    <row r="246" spans="1:56" x14ac:dyDescent="0.25">
      <c r="A246" s="30"/>
      <c r="B246" s="31"/>
      <c r="C246" s="32"/>
      <c r="D246" s="33" t="s">
        <v>198</v>
      </c>
      <c r="E246" s="31"/>
      <c r="F246" s="31"/>
      <c r="G246" s="32"/>
      <c r="H246" s="34">
        <v>22470375</v>
      </c>
      <c r="I246" s="34">
        <v>16443557</v>
      </c>
      <c r="J246" s="34">
        <v>15600</v>
      </c>
      <c r="K246" s="34">
        <v>5563195</v>
      </c>
      <c r="L246" s="34">
        <v>328871</v>
      </c>
      <c r="M246" s="34">
        <v>119152</v>
      </c>
      <c r="N246" s="64">
        <v>32.200000000000003</v>
      </c>
      <c r="O246" s="64">
        <v>19.5</v>
      </c>
      <c r="P246" s="64">
        <v>12.7</v>
      </c>
      <c r="Q246" s="51">
        <f t="shared" ref="Q246:BD246" si="930">SUM(Q243:Q245)</f>
        <v>0</v>
      </c>
      <c r="R246" s="51">
        <f t="shared" si="930"/>
        <v>0</v>
      </c>
      <c r="S246" s="51">
        <f t="shared" si="930"/>
        <v>0</v>
      </c>
      <c r="T246" s="51">
        <f t="shared" si="930"/>
        <v>0</v>
      </c>
      <c r="U246" s="51">
        <f t="shared" si="930"/>
        <v>0</v>
      </c>
      <c r="V246" s="51">
        <f t="shared" si="930"/>
        <v>0</v>
      </c>
      <c r="W246" s="51">
        <f t="shared" si="930"/>
        <v>0</v>
      </c>
      <c r="X246" s="51">
        <f t="shared" si="930"/>
        <v>0</v>
      </c>
      <c r="Y246" s="51">
        <f t="shared" si="930"/>
        <v>0</v>
      </c>
      <c r="Z246" s="51">
        <f t="shared" si="930"/>
        <v>0</v>
      </c>
      <c r="AA246" s="51">
        <f t="shared" si="930"/>
        <v>0</v>
      </c>
      <c r="AB246" s="51">
        <f t="shared" si="930"/>
        <v>0</v>
      </c>
      <c r="AC246" s="51">
        <f t="shared" si="930"/>
        <v>0</v>
      </c>
      <c r="AD246" s="51">
        <f t="shared" si="930"/>
        <v>0</v>
      </c>
      <c r="AE246" s="51">
        <f t="shared" si="930"/>
        <v>0</v>
      </c>
      <c r="AF246" s="51">
        <f t="shared" si="930"/>
        <v>0</v>
      </c>
      <c r="AG246" s="51">
        <f t="shared" si="930"/>
        <v>0</v>
      </c>
      <c r="AH246" s="51">
        <f t="shared" si="930"/>
        <v>0</v>
      </c>
      <c r="AI246" s="51">
        <f t="shared" si="930"/>
        <v>0</v>
      </c>
      <c r="AJ246" s="58">
        <f t="shared" si="930"/>
        <v>0</v>
      </c>
      <c r="AK246" s="58">
        <f t="shared" si="930"/>
        <v>0</v>
      </c>
      <c r="AL246" s="58">
        <f t="shared" si="930"/>
        <v>0</v>
      </c>
      <c r="AM246" s="58">
        <f t="shared" si="930"/>
        <v>0</v>
      </c>
      <c r="AN246" s="58">
        <f t="shared" si="930"/>
        <v>0</v>
      </c>
      <c r="AO246" s="58">
        <f t="shared" si="930"/>
        <v>0</v>
      </c>
      <c r="AP246" s="58">
        <f t="shared" si="930"/>
        <v>0</v>
      </c>
      <c r="AQ246" s="58">
        <f t="shared" si="930"/>
        <v>0</v>
      </c>
      <c r="AR246" s="58">
        <f t="shared" si="930"/>
        <v>0</v>
      </c>
      <c r="AS246" s="58">
        <f t="shared" si="930"/>
        <v>0</v>
      </c>
      <c r="AT246" s="58">
        <f t="shared" si="930"/>
        <v>0</v>
      </c>
      <c r="AU246" s="58">
        <f t="shared" si="930"/>
        <v>0</v>
      </c>
      <c r="AV246" s="51">
        <f t="shared" si="930"/>
        <v>22470375</v>
      </c>
      <c r="AW246" s="51">
        <f t="shared" si="930"/>
        <v>16443557</v>
      </c>
      <c r="AX246" s="51">
        <f t="shared" si="930"/>
        <v>15600</v>
      </c>
      <c r="AY246" s="51">
        <f t="shared" si="930"/>
        <v>5563195</v>
      </c>
      <c r="AZ246" s="51">
        <f t="shared" si="930"/>
        <v>328871</v>
      </c>
      <c r="BA246" s="51">
        <f t="shared" si="930"/>
        <v>119152</v>
      </c>
      <c r="BB246" s="58">
        <f t="shared" si="930"/>
        <v>32.200000000000003</v>
      </c>
      <c r="BC246" s="58">
        <f t="shared" si="930"/>
        <v>19.5</v>
      </c>
      <c r="BD246" s="58">
        <f t="shared" si="930"/>
        <v>12.7</v>
      </c>
    </row>
    <row r="247" spans="1:56" x14ac:dyDescent="0.25">
      <c r="A247" s="26">
        <v>1473</v>
      </c>
      <c r="B247" s="6">
        <v>600023141</v>
      </c>
      <c r="C247" s="27">
        <v>63778181</v>
      </c>
      <c r="D247" s="28" t="s">
        <v>103</v>
      </c>
      <c r="E247" s="6">
        <v>3133</v>
      </c>
      <c r="F247" s="6" t="s">
        <v>66</v>
      </c>
      <c r="G247" s="27" t="s">
        <v>98</v>
      </c>
      <c r="H247" s="29">
        <v>19000350</v>
      </c>
      <c r="I247" s="29">
        <v>13712091</v>
      </c>
      <c r="J247" s="29">
        <v>208000</v>
      </c>
      <c r="K247" s="29">
        <v>4704991</v>
      </c>
      <c r="L247" s="29">
        <v>274242</v>
      </c>
      <c r="M247" s="29">
        <v>101026</v>
      </c>
      <c r="N247" s="63">
        <v>26.4</v>
      </c>
      <c r="O247" s="47">
        <v>16.71</v>
      </c>
      <c r="P247" s="47">
        <v>9.69</v>
      </c>
      <c r="Q247" s="9"/>
      <c r="R247" s="66"/>
      <c r="S247" s="66"/>
      <c r="T247" s="66"/>
      <c r="U247" s="66"/>
      <c r="V247" s="66"/>
      <c r="W247" s="66"/>
      <c r="X247" s="9">
        <f t="shared" ref="X247:X249" si="931">SUBTOTAL(9,Q247:W247)</f>
        <v>0</v>
      </c>
      <c r="Y247" s="9"/>
      <c r="Z247" s="9"/>
      <c r="AA247" s="9"/>
      <c r="AB247" s="9">
        <f t="shared" ref="AB247:AB249" si="932">SUBTOTAL(9,Y247:AA247)</f>
        <v>0</v>
      </c>
      <c r="AC247" s="9">
        <f t="shared" ref="AC247:AC249" si="933">X247+AB247</f>
        <v>0</v>
      </c>
      <c r="AD247" s="9">
        <f t="shared" ref="AD247:AD249" si="934">ROUND((X247+Y247+Z247)*33.8%,0)</f>
        <v>0</v>
      </c>
      <c r="AE247" s="9">
        <f t="shared" ref="AE247:AE249" si="935">ROUND(X247*2%,0)</f>
        <v>0</v>
      </c>
      <c r="AF247" s="66"/>
      <c r="AG247" s="66"/>
      <c r="AH247" s="66"/>
      <c r="AI247" s="9">
        <f t="shared" ref="AI247:AI249" si="936">AF247+AG247+AH247</f>
        <v>0</v>
      </c>
      <c r="AJ247" s="47"/>
      <c r="AK247" s="47"/>
      <c r="AL247" s="47"/>
      <c r="AM247" s="47"/>
      <c r="AN247" s="47"/>
      <c r="AO247" s="47"/>
      <c r="AP247" s="47"/>
      <c r="AQ247" s="47"/>
      <c r="AR247" s="47"/>
      <c r="AS247" s="47">
        <f t="shared" ref="AS247:AS249" si="937">AJ247+AL247+AM247+AP247+AR247+AN247</f>
        <v>0</v>
      </c>
      <c r="AT247" s="47">
        <f t="shared" ref="AT247:AT249" si="938">AK247+AQ247+AO247</f>
        <v>0</v>
      </c>
      <c r="AU247" s="47">
        <f t="shared" ref="AU247:AU249" si="939">AS247+AT247</f>
        <v>0</v>
      </c>
      <c r="AV247" s="9">
        <f t="shared" ref="AV247:AV249" si="940">AW247+AX247+AY247+AZ247+BA247</f>
        <v>19000350</v>
      </c>
      <c r="AW247" s="9">
        <f t="shared" ref="AW247:AW249" si="941">I247+X247</f>
        <v>13712091</v>
      </c>
      <c r="AX247" s="9">
        <f t="shared" ref="AX247:AX249" si="942">J247+AB247</f>
        <v>208000</v>
      </c>
      <c r="AY247" s="9">
        <f t="shared" ref="AY247:AY249" si="943">K247+AD247</f>
        <v>4704991</v>
      </c>
      <c r="AZ247" s="9">
        <f t="shared" ref="AZ247:AZ249" si="944">L247+AE247</f>
        <v>274242</v>
      </c>
      <c r="BA247" s="9">
        <f t="shared" ref="BA247:BA249" si="945">M247+AI247</f>
        <v>101026</v>
      </c>
      <c r="BB247" s="47">
        <f t="shared" ref="BB247:BB249" si="946">BC247+BD247</f>
        <v>26.4</v>
      </c>
      <c r="BC247" s="47">
        <f t="shared" ref="BC247:BC249" si="947">O247+AS247</f>
        <v>16.71</v>
      </c>
      <c r="BD247" s="47">
        <f t="shared" ref="BD247:BD249" si="948">P247+AT247</f>
        <v>9.69</v>
      </c>
    </row>
    <row r="248" spans="1:56" x14ac:dyDescent="0.25">
      <c r="A248" s="5">
        <v>1473</v>
      </c>
      <c r="B248" s="2">
        <v>600023141</v>
      </c>
      <c r="C248" s="7">
        <v>63778181</v>
      </c>
      <c r="D248" s="8" t="s">
        <v>103</v>
      </c>
      <c r="E248" s="20">
        <v>3133</v>
      </c>
      <c r="F248" s="20" t="s">
        <v>112</v>
      </c>
      <c r="G248" s="20" t="s">
        <v>98</v>
      </c>
      <c r="H248" s="9">
        <v>0</v>
      </c>
      <c r="I248" s="50">
        <v>0</v>
      </c>
      <c r="J248" s="50">
        <v>0</v>
      </c>
      <c r="K248" s="50">
        <v>0</v>
      </c>
      <c r="L248" s="50">
        <v>0</v>
      </c>
      <c r="M248" s="50">
        <v>0</v>
      </c>
      <c r="N248" s="63">
        <v>0</v>
      </c>
      <c r="O248" s="47">
        <v>0</v>
      </c>
      <c r="P248" s="47">
        <v>0</v>
      </c>
      <c r="Q248" s="9"/>
      <c r="R248" s="50"/>
      <c r="S248" s="50"/>
      <c r="T248" s="50"/>
      <c r="U248" s="50"/>
      <c r="V248" s="50"/>
      <c r="W248" s="50"/>
      <c r="X248" s="9">
        <f t="shared" si="931"/>
        <v>0</v>
      </c>
      <c r="Y248" s="9"/>
      <c r="Z248" s="9"/>
      <c r="AA248" s="9"/>
      <c r="AB248" s="9">
        <f t="shared" si="932"/>
        <v>0</v>
      </c>
      <c r="AC248" s="9">
        <f t="shared" si="933"/>
        <v>0</v>
      </c>
      <c r="AD248" s="9">
        <f t="shared" si="934"/>
        <v>0</v>
      </c>
      <c r="AE248" s="9">
        <f t="shared" si="935"/>
        <v>0</v>
      </c>
      <c r="AF248" s="50"/>
      <c r="AG248" s="50"/>
      <c r="AH248" s="50"/>
      <c r="AI248" s="9">
        <f t="shared" si="936"/>
        <v>0</v>
      </c>
      <c r="AJ248" s="47"/>
      <c r="AK248" s="47"/>
      <c r="AL248" s="47"/>
      <c r="AM248" s="47"/>
      <c r="AN248" s="47"/>
      <c r="AO248" s="47"/>
      <c r="AP248" s="47"/>
      <c r="AQ248" s="47"/>
      <c r="AR248" s="47"/>
      <c r="AS248" s="47">
        <f t="shared" si="937"/>
        <v>0</v>
      </c>
      <c r="AT248" s="47">
        <f t="shared" si="938"/>
        <v>0</v>
      </c>
      <c r="AU248" s="47">
        <f t="shared" si="939"/>
        <v>0</v>
      </c>
      <c r="AV248" s="9">
        <f t="shared" si="940"/>
        <v>0</v>
      </c>
      <c r="AW248" s="9">
        <f t="shared" si="941"/>
        <v>0</v>
      </c>
      <c r="AX248" s="9">
        <f t="shared" si="942"/>
        <v>0</v>
      </c>
      <c r="AY248" s="9">
        <f t="shared" si="943"/>
        <v>0</v>
      </c>
      <c r="AZ248" s="9">
        <f t="shared" si="944"/>
        <v>0</v>
      </c>
      <c r="BA248" s="9">
        <f t="shared" si="945"/>
        <v>0</v>
      </c>
      <c r="BB248" s="47">
        <f t="shared" si="946"/>
        <v>0</v>
      </c>
      <c r="BC248" s="47">
        <f t="shared" si="947"/>
        <v>0</v>
      </c>
      <c r="BD248" s="47">
        <f t="shared" si="948"/>
        <v>0</v>
      </c>
    </row>
    <row r="249" spans="1:56" x14ac:dyDescent="0.25">
      <c r="A249" s="5">
        <v>1473</v>
      </c>
      <c r="B249" s="2">
        <v>600023141</v>
      </c>
      <c r="C249" s="7">
        <v>63778181</v>
      </c>
      <c r="D249" s="8" t="s">
        <v>103</v>
      </c>
      <c r="E249" s="2">
        <v>3141</v>
      </c>
      <c r="F249" s="2" t="s">
        <v>20</v>
      </c>
      <c r="G249" s="7" t="s">
        <v>98</v>
      </c>
      <c r="H249" s="9">
        <v>760913</v>
      </c>
      <c r="I249" s="9">
        <v>557632</v>
      </c>
      <c r="J249" s="9">
        <v>0</v>
      </c>
      <c r="K249" s="9">
        <v>188480</v>
      </c>
      <c r="L249" s="9">
        <v>11153</v>
      </c>
      <c r="M249" s="9">
        <v>3648</v>
      </c>
      <c r="N249" s="63">
        <v>1.76</v>
      </c>
      <c r="O249" s="47">
        <v>0</v>
      </c>
      <c r="P249" s="47">
        <v>1.76</v>
      </c>
      <c r="Q249" s="9"/>
      <c r="R249" s="50"/>
      <c r="S249" s="50"/>
      <c r="T249" s="50"/>
      <c r="U249" s="50"/>
      <c r="V249" s="50"/>
      <c r="W249" s="50"/>
      <c r="X249" s="9">
        <f t="shared" si="931"/>
        <v>0</v>
      </c>
      <c r="Y249" s="9"/>
      <c r="Z249" s="9"/>
      <c r="AA249" s="9"/>
      <c r="AB249" s="9">
        <f t="shared" si="932"/>
        <v>0</v>
      </c>
      <c r="AC249" s="9">
        <f t="shared" si="933"/>
        <v>0</v>
      </c>
      <c r="AD249" s="9">
        <f t="shared" si="934"/>
        <v>0</v>
      </c>
      <c r="AE249" s="9">
        <f t="shared" si="935"/>
        <v>0</v>
      </c>
      <c r="AF249" s="50"/>
      <c r="AG249" s="50"/>
      <c r="AH249" s="50"/>
      <c r="AI249" s="9">
        <f t="shared" si="936"/>
        <v>0</v>
      </c>
      <c r="AJ249" s="47"/>
      <c r="AK249" s="47"/>
      <c r="AL249" s="47"/>
      <c r="AM249" s="47"/>
      <c r="AN249" s="47"/>
      <c r="AO249" s="47"/>
      <c r="AP249" s="47"/>
      <c r="AQ249" s="47"/>
      <c r="AR249" s="47"/>
      <c r="AS249" s="47">
        <f t="shared" si="937"/>
        <v>0</v>
      </c>
      <c r="AT249" s="47">
        <f t="shared" si="938"/>
        <v>0</v>
      </c>
      <c r="AU249" s="47">
        <f t="shared" si="939"/>
        <v>0</v>
      </c>
      <c r="AV249" s="9">
        <f t="shared" si="940"/>
        <v>760913</v>
      </c>
      <c r="AW249" s="9">
        <f t="shared" si="941"/>
        <v>557632</v>
      </c>
      <c r="AX249" s="9">
        <f t="shared" si="942"/>
        <v>0</v>
      </c>
      <c r="AY249" s="9">
        <f t="shared" si="943"/>
        <v>188480</v>
      </c>
      <c r="AZ249" s="9">
        <f t="shared" si="944"/>
        <v>11153</v>
      </c>
      <c r="BA249" s="9">
        <f t="shared" si="945"/>
        <v>3648</v>
      </c>
      <c r="BB249" s="47">
        <f t="shared" si="946"/>
        <v>1.76</v>
      </c>
      <c r="BC249" s="47">
        <f t="shared" si="947"/>
        <v>0</v>
      </c>
      <c r="BD249" s="47">
        <f t="shared" si="948"/>
        <v>1.76</v>
      </c>
    </row>
    <row r="250" spans="1:56" x14ac:dyDescent="0.25">
      <c r="A250" s="30"/>
      <c r="B250" s="31"/>
      <c r="C250" s="32"/>
      <c r="D250" s="33" t="s">
        <v>199</v>
      </c>
      <c r="E250" s="31"/>
      <c r="F250" s="31"/>
      <c r="G250" s="32"/>
      <c r="H250" s="34">
        <v>19761263</v>
      </c>
      <c r="I250" s="34">
        <v>14269723</v>
      </c>
      <c r="J250" s="34">
        <v>208000</v>
      </c>
      <c r="K250" s="34">
        <v>4893471</v>
      </c>
      <c r="L250" s="34">
        <v>285395</v>
      </c>
      <c r="M250" s="34">
        <v>104674</v>
      </c>
      <c r="N250" s="64">
        <v>28.16</v>
      </c>
      <c r="O250" s="64">
        <v>16.71</v>
      </c>
      <c r="P250" s="64">
        <v>11.45</v>
      </c>
      <c r="Q250" s="51">
        <f t="shared" ref="Q250:BD250" si="949">SUM(Q247:Q249)</f>
        <v>0</v>
      </c>
      <c r="R250" s="51">
        <f t="shared" si="949"/>
        <v>0</v>
      </c>
      <c r="S250" s="51">
        <f t="shared" si="949"/>
        <v>0</v>
      </c>
      <c r="T250" s="51">
        <f t="shared" si="949"/>
        <v>0</v>
      </c>
      <c r="U250" s="51">
        <f t="shared" si="949"/>
        <v>0</v>
      </c>
      <c r="V250" s="51">
        <f t="shared" si="949"/>
        <v>0</v>
      </c>
      <c r="W250" s="51">
        <f t="shared" si="949"/>
        <v>0</v>
      </c>
      <c r="X250" s="51">
        <f t="shared" si="949"/>
        <v>0</v>
      </c>
      <c r="Y250" s="51">
        <f t="shared" si="949"/>
        <v>0</v>
      </c>
      <c r="Z250" s="51">
        <f t="shared" si="949"/>
        <v>0</v>
      </c>
      <c r="AA250" s="51">
        <f t="shared" si="949"/>
        <v>0</v>
      </c>
      <c r="AB250" s="51">
        <f t="shared" si="949"/>
        <v>0</v>
      </c>
      <c r="AC250" s="51">
        <f t="shared" si="949"/>
        <v>0</v>
      </c>
      <c r="AD250" s="51">
        <f t="shared" si="949"/>
        <v>0</v>
      </c>
      <c r="AE250" s="51">
        <f t="shared" si="949"/>
        <v>0</v>
      </c>
      <c r="AF250" s="51">
        <f t="shared" si="949"/>
        <v>0</v>
      </c>
      <c r="AG250" s="51">
        <f t="shared" si="949"/>
        <v>0</v>
      </c>
      <c r="AH250" s="51">
        <f t="shared" si="949"/>
        <v>0</v>
      </c>
      <c r="AI250" s="51">
        <f t="shared" si="949"/>
        <v>0</v>
      </c>
      <c r="AJ250" s="58">
        <f t="shared" si="949"/>
        <v>0</v>
      </c>
      <c r="AK250" s="58">
        <f t="shared" si="949"/>
        <v>0</v>
      </c>
      <c r="AL250" s="58">
        <f t="shared" si="949"/>
        <v>0</v>
      </c>
      <c r="AM250" s="58">
        <f t="shared" si="949"/>
        <v>0</v>
      </c>
      <c r="AN250" s="58">
        <f t="shared" si="949"/>
        <v>0</v>
      </c>
      <c r="AO250" s="58">
        <f t="shared" si="949"/>
        <v>0</v>
      </c>
      <c r="AP250" s="58">
        <f t="shared" si="949"/>
        <v>0</v>
      </c>
      <c r="AQ250" s="58">
        <f t="shared" si="949"/>
        <v>0</v>
      </c>
      <c r="AR250" s="58">
        <f t="shared" si="949"/>
        <v>0</v>
      </c>
      <c r="AS250" s="58">
        <f t="shared" si="949"/>
        <v>0</v>
      </c>
      <c r="AT250" s="58">
        <f t="shared" si="949"/>
        <v>0</v>
      </c>
      <c r="AU250" s="58">
        <f t="shared" si="949"/>
        <v>0</v>
      </c>
      <c r="AV250" s="51">
        <f t="shared" si="949"/>
        <v>19761263</v>
      </c>
      <c r="AW250" s="51">
        <f t="shared" si="949"/>
        <v>14269723</v>
      </c>
      <c r="AX250" s="51">
        <f t="shared" si="949"/>
        <v>208000</v>
      </c>
      <c r="AY250" s="51">
        <f t="shared" si="949"/>
        <v>4893471</v>
      </c>
      <c r="AZ250" s="51">
        <f t="shared" si="949"/>
        <v>285395</v>
      </c>
      <c r="BA250" s="51">
        <f t="shared" si="949"/>
        <v>104674</v>
      </c>
      <c r="BB250" s="58">
        <f t="shared" si="949"/>
        <v>28.16</v>
      </c>
      <c r="BC250" s="58">
        <f t="shared" si="949"/>
        <v>16.71</v>
      </c>
      <c r="BD250" s="58">
        <f t="shared" si="949"/>
        <v>11.45</v>
      </c>
    </row>
    <row r="251" spans="1:56" x14ac:dyDescent="0.25">
      <c r="A251" s="26">
        <v>1474</v>
      </c>
      <c r="B251" s="6">
        <v>600029107</v>
      </c>
      <c r="C251" s="27">
        <v>60252774</v>
      </c>
      <c r="D251" s="28" t="s">
        <v>104</v>
      </c>
      <c r="E251" s="6">
        <v>3133</v>
      </c>
      <c r="F251" s="6" t="s">
        <v>66</v>
      </c>
      <c r="G251" s="27" t="s">
        <v>98</v>
      </c>
      <c r="H251" s="29">
        <v>12341834</v>
      </c>
      <c r="I251" s="29">
        <v>8975883</v>
      </c>
      <c r="J251" s="29">
        <v>65000</v>
      </c>
      <c r="K251" s="29">
        <v>3055818</v>
      </c>
      <c r="L251" s="29">
        <v>179518</v>
      </c>
      <c r="M251" s="29">
        <v>65615</v>
      </c>
      <c r="N251" s="63">
        <v>17.32</v>
      </c>
      <c r="O251" s="47">
        <v>10.91</v>
      </c>
      <c r="P251" s="47">
        <v>6.41</v>
      </c>
      <c r="Q251" s="9"/>
      <c r="R251" s="66"/>
      <c r="S251" s="66"/>
      <c r="T251" s="66"/>
      <c r="U251" s="66"/>
      <c r="V251" s="66"/>
      <c r="W251" s="66"/>
      <c r="X251" s="9">
        <f t="shared" ref="X251:X253" si="950">SUBTOTAL(9,Q251:W251)</f>
        <v>0</v>
      </c>
      <c r="Y251" s="9"/>
      <c r="Z251" s="9"/>
      <c r="AA251" s="9"/>
      <c r="AB251" s="9">
        <f t="shared" ref="AB251:AB253" si="951">SUBTOTAL(9,Y251:AA251)</f>
        <v>0</v>
      </c>
      <c r="AC251" s="9">
        <f t="shared" ref="AC251:AC253" si="952">X251+AB251</f>
        <v>0</v>
      </c>
      <c r="AD251" s="9">
        <f t="shared" ref="AD251:AD253" si="953">ROUND((X251+Y251+Z251)*33.8%,0)</f>
        <v>0</v>
      </c>
      <c r="AE251" s="9">
        <f t="shared" ref="AE251:AE253" si="954">ROUND(X251*2%,0)</f>
        <v>0</v>
      </c>
      <c r="AF251" s="66"/>
      <c r="AG251" s="66"/>
      <c r="AH251" s="66"/>
      <c r="AI251" s="9">
        <f t="shared" ref="AI251:AI253" si="955">AF251+AG251+AH251</f>
        <v>0</v>
      </c>
      <c r="AJ251" s="47"/>
      <c r="AK251" s="47"/>
      <c r="AL251" s="47"/>
      <c r="AM251" s="47"/>
      <c r="AN251" s="47"/>
      <c r="AO251" s="47"/>
      <c r="AP251" s="47"/>
      <c r="AQ251" s="47"/>
      <c r="AR251" s="47"/>
      <c r="AS251" s="47">
        <f t="shared" ref="AS251:AS253" si="956">AJ251+AL251+AM251+AP251+AR251+AN251</f>
        <v>0</v>
      </c>
      <c r="AT251" s="47">
        <f t="shared" ref="AT251:AT253" si="957">AK251+AQ251+AO251</f>
        <v>0</v>
      </c>
      <c r="AU251" s="47">
        <f t="shared" ref="AU251:AU253" si="958">AS251+AT251</f>
        <v>0</v>
      </c>
      <c r="AV251" s="9">
        <f t="shared" ref="AV251:AV253" si="959">AW251+AX251+AY251+AZ251+BA251</f>
        <v>12341834</v>
      </c>
      <c r="AW251" s="9">
        <f t="shared" ref="AW251:AW253" si="960">I251+X251</f>
        <v>8975883</v>
      </c>
      <c r="AX251" s="9">
        <f t="shared" ref="AX251:AX253" si="961">J251+AB251</f>
        <v>65000</v>
      </c>
      <c r="AY251" s="9">
        <f t="shared" ref="AY251:AY253" si="962">K251+AD251</f>
        <v>3055818</v>
      </c>
      <c r="AZ251" s="9">
        <f t="shared" ref="AZ251:AZ253" si="963">L251+AE251</f>
        <v>179518</v>
      </c>
      <c r="BA251" s="9">
        <f t="shared" ref="BA251:BA253" si="964">M251+AI251</f>
        <v>65615</v>
      </c>
      <c r="BB251" s="47">
        <f t="shared" ref="BB251:BB253" si="965">BC251+BD251</f>
        <v>17.32</v>
      </c>
      <c r="BC251" s="47">
        <f t="shared" ref="BC251:BC253" si="966">O251+AS251</f>
        <v>10.91</v>
      </c>
      <c r="BD251" s="47">
        <f t="shared" ref="BD251:BD253" si="967">P251+AT251</f>
        <v>6.41</v>
      </c>
    </row>
    <row r="252" spans="1:56" x14ac:dyDescent="0.25">
      <c r="A252" s="5">
        <v>1474</v>
      </c>
      <c r="B252" s="2">
        <v>600029107</v>
      </c>
      <c r="C252" s="7">
        <v>60252774</v>
      </c>
      <c r="D252" s="8" t="s">
        <v>104</v>
      </c>
      <c r="E252" s="20">
        <v>3133</v>
      </c>
      <c r="F252" s="20" t="s">
        <v>112</v>
      </c>
      <c r="G252" s="20" t="s">
        <v>98</v>
      </c>
      <c r="H252" s="9">
        <v>0</v>
      </c>
      <c r="I252" s="50">
        <v>0</v>
      </c>
      <c r="J252" s="50">
        <v>0</v>
      </c>
      <c r="K252" s="50">
        <v>0</v>
      </c>
      <c r="L252" s="50">
        <v>0</v>
      </c>
      <c r="M252" s="50">
        <v>0</v>
      </c>
      <c r="N252" s="63">
        <v>0</v>
      </c>
      <c r="O252" s="47">
        <v>0</v>
      </c>
      <c r="P252" s="47">
        <v>0</v>
      </c>
      <c r="Q252" s="9"/>
      <c r="R252" s="50"/>
      <c r="S252" s="50"/>
      <c r="T252" s="50"/>
      <c r="U252" s="50"/>
      <c r="V252" s="50"/>
      <c r="W252" s="50"/>
      <c r="X252" s="9">
        <f t="shared" si="950"/>
        <v>0</v>
      </c>
      <c r="Y252" s="9"/>
      <c r="Z252" s="9"/>
      <c r="AA252" s="9"/>
      <c r="AB252" s="9">
        <f t="shared" si="951"/>
        <v>0</v>
      </c>
      <c r="AC252" s="9">
        <f t="shared" si="952"/>
        <v>0</v>
      </c>
      <c r="AD252" s="9">
        <f t="shared" si="953"/>
        <v>0</v>
      </c>
      <c r="AE252" s="9">
        <f t="shared" si="954"/>
        <v>0</v>
      </c>
      <c r="AF252" s="50"/>
      <c r="AG252" s="50"/>
      <c r="AH252" s="50"/>
      <c r="AI252" s="9">
        <f t="shared" si="955"/>
        <v>0</v>
      </c>
      <c r="AJ252" s="47"/>
      <c r="AK252" s="47"/>
      <c r="AL252" s="47"/>
      <c r="AM252" s="47"/>
      <c r="AN252" s="47"/>
      <c r="AO252" s="47"/>
      <c r="AP252" s="47"/>
      <c r="AQ252" s="47"/>
      <c r="AR252" s="47"/>
      <c r="AS252" s="47">
        <f t="shared" si="956"/>
        <v>0</v>
      </c>
      <c r="AT252" s="47">
        <f t="shared" si="957"/>
        <v>0</v>
      </c>
      <c r="AU252" s="47">
        <f t="shared" si="958"/>
        <v>0</v>
      </c>
      <c r="AV252" s="9">
        <f t="shared" si="959"/>
        <v>0</v>
      </c>
      <c r="AW252" s="9">
        <f t="shared" si="960"/>
        <v>0</v>
      </c>
      <c r="AX252" s="9">
        <f t="shared" si="961"/>
        <v>0</v>
      </c>
      <c r="AY252" s="9">
        <f t="shared" si="962"/>
        <v>0</v>
      </c>
      <c r="AZ252" s="9">
        <f t="shared" si="963"/>
        <v>0</v>
      </c>
      <c r="BA252" s="9">
        <f t="shared" si="964"/>
        <v>0</v>
      </c>
      <c r="BB252" s="47">
        <f t="shared" si="965"/>
        <v>0</v>
      </c>
      <c r="BC252" s="47">
        <f t="shared" si="966"/>
        <v>0</v>
      </c>
      <c r="BD252" s="47">
        <f t="shared" si="967"/>
        <v>0</v>
      </c>
    </row>
    <row r="253" spans="1:56" x14ac:dyDescent="0.25">
      <c r="A253" s="5">
        <v>1474</v>
      </c>
      <c r="B253" s="2">
        <v>600029107</v>
      </c>
      <c r="C253" s="7">
        <v>60252774</v>
      </c>
      <c r="D253" s="8" t="s">
        <v>104</v>
      </c>
      <c r="E253" s="2">
        <v>3141</v>
      </c>
      <c r="F253" s="2" t="s">
        <v>20</v>
      </c>
      <c r="G253" s="7" t="s">
        <v>98</v>
      </c>
      <c r="H253" s="9">
        <v>267756</v>
      </c>
      <c r="I253" s="9">
        <v>196278</v>
      </c>
      <c r="J253" s="9">
        <v>0</v>
      </c>
      <c r="K253" s="9">
        <v>66342</v>
      </c>
      <c r="L253" s="9">
        <v>3926</v>
      </c>
      <c r="M253" s="9">
        <v>1210</v>
      </c>
      <c r="N253" s="63">
        <v>0.62</v>
      </c>
      <c r="O253" s="47">
        <v>0</v>
      </c>
      <c r="P253" s="47">
        <v>0.62</v>
      </c>
      <c r="Q253" s="9"/>
      <c r="R253" s="50"/>
      <c r="S253" s="50"/>
      <c r="T253" s="50"/>
      <c r="U253" s="50"/>
      <c r="V253" s="50"/>
      <c r="W253" s="50"/>
      <c r="X253" s="9">
        <f t="shared" si="950"/>
        <v>0</v>
      </c>
      <c r="Y253" s="9"/>
      <c r="Z253" s="9"/>
      <c r="AA253" s="9"/>
      <c r="AB253" s="9">
        <f t="shared" si="951"/>
        <v>0</v>
      </c>
      <c r="AC253" s="9">
        <f t="shared" si="952"/>
        <v>0</v>
      </c>
      <c r="AD253" s="9">
        <f t="shared" si="953"/>
        <v>0</v>
      </c>
      <c r="AE253" s="9">
        <f t="shared" si="954"/>
        <v>0</v>
      </c>
      <c r="AF253" s="50"/>
      <c r="AG253" s="50"/>
      <c r="AH253" s="50"/>
      <c r="AI253" s="9">
        <f t="shared" si="955"/>
        <v>0</v>
      </c>
      <c r="AJ253" s="47"/>
      <c r="AK253" s="47"/>
      <c r="AL253" s="47"/>
      <c r="AM253" s="47"/>
      <c r="AN253" s="47"/>
      <c r="AO253" s="47"/>
      <c r="AP253" s="47"/>
      <c r="AQ253" s="47"/>
      <c r="AR253" s="47"/>
      <c r="AS253" s="47">
        <f t="shared" si="956"/>
        <v>0</v>
      </c>
      <c r="AT253" s="47">
        <f t="shared" si="957"/>
        <v>0</v>
      </c>
      <c r="AU253" s="47">
        <f t="shared" si="958"/>
        <v>0</v>
      </c>
      <c r="AV253" s="9">
        <f t="shared" si="959"/>
        <v>267756</v>
      </c>
      <c r="AW253" s="9">
        <f t="shared" si="960"/>
        <v>196278</v>
      </c>
      <c r="AX253" s="9">
        <f t="shared" si="961"/>
        <v>0</v>
      </c>
      <c r="AY253" s="9">
        <f t="shared" si="962"/>
        <v>66342</v>
      </c>
      <c r="AZ253" s="9">
        <f t="shared" si="963"/>
        <v>3926</v>
      </c>
      <c r="BA253" s="9">
        <f t="shared" si="964"/>
        <v>1210</v>
      </c>
      <c r="BB253" s="47">
        <f t="shared" si="965"/>
        <v>0.62</v>
      </c>
      <c r="BC253" s="47">
        <f t="shared" si="966"/>
        <v>0</v>
      </c>
      <c r="BD253" s="47">
        <f t="shared" si="967"/>
        <v>0.62</v>
      </c>
    </row>
    <row r="254" spans="1:56" x14ac:dyDescent="0.25">
      <c r="A254" s="30"/>
      <c r="B254" s="31"/>
      <c r="C254" s="32"/>
      <c r="D254" s="33" t="s">
        <v>200</v>
      </c>
      <c r="E254" s="31"/>
      <c r="F254" s="31"/>
      <c r="G254" s="32"/>
      <c r="H254" s="34">
        <v>12609590</v>
      </c>
      <c r="I254" s="34">
        <v>9172161</v>
      </c>
      <c r="J254" s="34">
        <v>65000</v>
      </c>
      <c r="K254" s="34">
        <v>3122160</v>
      </c>
      <c r="L254" s="34">
        <v>183444</v>
      </c>
      <c r="M254" s="34">
        <v>66825</v>
      </c>
      <c r="N254" s="64">
        <v>17.940000000000001</v>
      </c>
      <c r="O254" s="64">
        <v>10.91</v>
      </c>
      <c r="P254" s="64">
        <v>7.03</v>
      </c>
      <c r="Q254" s="51">
        <f t="shared" ref="Q254:BD254" si="968">SUM(Q251:Q253)</f>
        <v>0</v>
      </c>
      <c r="R254" s="51">
        <f t="shared" si="968"/>
        <v>0</v>
      </c>
      <c r="S254" s="51">
        <f t="shared" si="968"/>
        <v>0</v>
      </c>
      <c r="T254" s="51">
        <f t="shared" si="968"/>
        <v>0</v>
      </c>
      <c r="U254" s="51">
        <f t="shared" si="968"/>
        <v>0</v>
      </c>
      <c r="V254" s="51">
        <f t="shared" si="968"/>
        <v>0</v>
      </c>
      <c r="W254" s="51">
        <f t="shared" si="968"/>
        <v>0</v>
      </c>
      <c r="X254" s="51">
        <f t="shared" si="968"/>
        <v>0</v>
      </c>
      <c r="Y254" s="51">
        <f t="shared" si="968"/>
        <v>0</v>
      </c>
      <c r="Z254" s="51">
        <f t="shared" si="968"/>
        <v>0</v>
      </c>
      <c r="AA254" s="51">
        <f t="shared" si="968"/>
        <v>0</v>
      </c>
      <c r="AB254" s="51">
        <f t="shared" si="968"/>
        <v>0</v>
      </c>
      <c r="AC254" s="51">
        <f t="shared" si="968"/>
        <v>0</v>
      </c>
      <c r="AD254" s="51">
        <f t="shared" si="968"/>
        <v>0</v>
      </c>
      <c r="AE254" s="51">
        <f t="shared" si="968"/>
        <v>0</v>
      </c>
      <c r="AF254" s="51">
        <f t="shared" si="968"/>
        <v>0</v>
      </c>
      <c r="AG254" s="51">
        <f t="shared" si="968"/>
        <v>0</v>
      </c>
      <c r="AH254" s="51">
        <f t="shared" si="968"/>
        <v>0</v>
      </c>
      <c r="AI254" s="51">
        <f t="shared" si="968"/>
        <v>0</v>
      </c>
      <c r="AJ254" s="58">
        <f t="shared" si="968"/>
        <v>0</v>
      </c>
      <c r="AK254" s="58">
        <f t="shared" si="968"/>
        <v>0</v>
      </c>
      <c r="AL254" s="58">
        <f t="shared" si="968"/>
        <v>0</v>
      </c>
      <c r="AM254" s="58">
        <f t="shared" si="968"/>
        <v>0</v>
      </c>
      <c r="AN254" s="58">
        <f t="shared" si="968"/>
        <v>0</v>
      </c>
      <c r="AO254" s="58">
        <f t="shared" si="968"/>
        <v>0</v>
      </c>
      <c r="AP254" s="58">
        <f t="shared" si="968"/>
        <v>0</v>
      </c>
      <c r="AQ254" s="58">
        <f t="shared" si="968"/>
        <v>0</v>
      </c>
      <c r="AR254" s="58">
        <f t="shared" si="968"/>
        <v>0</v>
      </c>
      <c r="AS254" s="58">
        <f t="shared" si="968"/>
        <v>0</v>
      </c>
      <c r="AT254" s="58">
        <f t="shared" si="968"/>
        <v>0</v>
      </c>
      <c r="AU254" s="58">
        <f t="shared" si="968"/>
        <v>0</v>
      </c>
      <c r="AV254" s="51">
        <f t="shared" si="968"/>
        <v>12609590</v>
      </c>
      <c r="AW254" s="51">
        <f t="shared" si="968"/>
        <v>9172161</v>
      </c>
      <c r="AX254" s="51">
        <f t="shared" si="968"/>
        <v>65000</v>
      </c>
      <c r="AY254" s="51">
        <f t="shared" si="968"/>
        <v>3122160</v>
      </c>
      <c r="AZ254" s="51">
        <f t="shared" si="968"/>
        <v>183444</v>
      </c>
      <c r="BA254" s="51">
        <f t="shared" si="968"/>
        <v>66825</v>
      </c>
      <c r="BB254" s="58">
        <f t="shared" si="968"/>
        <v>17.940000000000001</v>
      </c>
      <c r="BC254" s="58">
        <f t="shared" si="968"/>
        <v>10.91</v>
      </c>
      <c r="BD254" s="58">
        <f t="shared" si="968"/>
        <v>7.03</v>
      </c>
    </row>
    <row r="255" spans="1:56" x14ac:dyDescent="0.25">
      <c r="A255" s="26">
        <v>1475</v>
      </c>
      <c r="B255" s="6">
        <v>600029166</v>
      </c>
      <c r="C255" s="27">
        <v>46748105</v>
      </c>
      <c r="D255" s="28" t="s">
        <v>105</v>
      </c>
      <c r="E255" s="6">
        <v>3133</v>
      </c>
      <c r="F255" s="6" t="s">
        <v>66</v>
      </c>
      <c r="G255" s="27" t="s">
        <v>98</v>
      </c>
      <c r="H255" s="29">
        <v>16143061</v>
      </c>
      <c r="I255" s="29">
        <v>11776151</v>
      </c>
      <c r="J255" s="29">
        <v>48750</v>
      </c>
      <c r="K255" s="29">
        <v>3996817</v>
      </c>
      <c r="L255" s="29">
        <v>235523</v>
      </c>
      <c r="M255" s="29">
        <v>85820</v>
      </c>
      <c r="N255" s="63">
        <v>22.71</v>
      </c>
      <c r="O255" s="47">
        <v>14.32</v>
      </c>
      <c r="P255" s="47">
        <v>8.39</v>
      </c>
      <c r="Q255" s="9"/>
      <c r="R255" s="66"/>
      <c r="S255" s="66"/>
      <c r="T255" s="66"/>
      <c r="U255" s="66"/>
      <c r="V255" s="66"/>
      <c r="W255" s="66"/>
      <c r="X255" s="9">
        <f t="shared" ref="X255:X256" si="969">SUBTOTAL(9,Q255:W255)</f>
        <v>0</v>
      </c>
      <c r="Y255" s="9"/>
      <c r="Z255" s="9"/>
      <c r="AA255" s="9"/>
      <c r="AB255" s="9">
        <f t="shared" ref="AB255:AB256" si="970">SUBTOTAL(9,Y255:AA255)</f>
        <v>0</v>
      </c>
      <c r="AC255" s="9">
        <f t="shared" ref="AC255:AC256" si="971">X255+AB255</f>
        <v>0</v>
      </c>
      <c r="AD255" s="9">
        <f t="shared" ref="AD255:AD256" si="972">ROUND((X255+Y255+Z255)*33.8%,0)</f>
        <v>0</v>
      </c>
      <c r="AE255" s="9">
        <f t="shared" ref="AE255:AE256" si="973">ROUND(X255*2%,0)</f>
        <v>0</v>
      </c>
      <c r="AF255" s="66"/>
      <c r="AG255" s="66"/>
      <c r="AH255" s="66"/>
      <c r="AI255" s="9">
        <f t="shared" ref="AI255:AI256" si="974">AF255+AG255+AH255</f>
        <v>0</v>
      </c>
      <c r="AJ255" s="47"/>
      <c r="AK255" s="47"/>
      <c r="AL255" s="47"/>
      <c r="AM255" s="47"/>
      <c r="AN255" s="47"/>
      <c r="AO255" s="47"/>
      <c r="AP255" s="47"/>
      <c r="AQ255" s="47"/>
      <c r="AR255" s="47"/>
      <c r="AS255" s="47">
        <f t="shared" ref="AS255:AS256" si="975">AJ255+AL255+AM255+AP255+AR255+AN255</f>
        <v>0</v>
      </c>
      <c r="AT255" s="47">
        <f t="shared" ref="AT255:AT256" si="976">AK255+AQ255+AO255</f>
        <v>0</v>
      </c>
      <c r="AU255" s="47">
        <f t="shared" ref="AU255:AU256" si="977">AS255+AT255</f>
        <v>0</v>
      </c>
      <c r="AV255" s="9">
        <f t="shared" ref="AV255:AV256" si="978">AW255+AX255+AY255+AZ255+BA255</f>
        <v>16143061</v>
      </c>
      <c r="AW255" s="9">
        <f t="shared" ref="AW255:AW256" si="979">I255+X255</f>
        <v>11776151</v>
      </c>
      <c r="AX255" s="9">
        <f t="shared" ref="AX255:AX256" si="980">J255+AB255</f>
        <v>48750</v>
      </c>
      <c r="AY255" s="9">
        <f t="shared" ref="AY255:AY256" si="981">K255+AD255</f>
        <v>3996817</v>
      </c>
      <c r="AZ255" s="9">
        <f t="shared" ref="AZ255:AZ256" si="982">L255+AE255</f>
        <v>235523</v>
      </c>
      <c r="BA255" s="9">
        <f t="shared" ref="BA255:BA256" si="983">M255+AI255</f>
        <v>85820</v>
      </c>
      <c r="BB255" s="47">
        <f t="shared" ref="BB255:BB256" si="984">BC255+BD255</f>
        <v>22.71</v>
      </c>
      <c r="BC255" s="47">
        <f t="shared" ref="BC255:BC256" si="985">O255+AS255</f>
        <v>14.32</v>
      </c>
      <c r="BD255" s="47">
        <f t="shared" ref="BD255:BD256" si="986">P255+AT255</f>
        <v>8.39</v>
      </c>
    </row>
    <row r="256" spans="1:56" x14ac:dyDescent="0.25">
      <c r="A256" s="5">
        <v>1475</v>
      </c>
      <c r="B256" s="2">
        <v>600029166</v>
      </c>
      <c r="C256" s="7">
        <v>46748105</v>
      </c>
      <c r="D256" s="8" t="s">
        <v>105</v>
      </c>
      <c r="E256" s="20">
        <v>3133</v>
      </c>
      <c r="F256" s="20" t="s">
        <v>112</v>
      </c>
      <c r="G256" s="20" t="s">
        <v>98</v>
      </c>
      <c r="H256" s="9">
        <v>0</v>
      </c>
      <c r="I256" s="50">
        <v>0</v>
      </c>
      <c r="J256" s="50">
        <v>0</v>
      </c>
      <c r="K256" s="50">
        <v>0</v>
      </c>
      <c r="L256" s="50">
        <v>0</v>
      </c>
      <c r="M256" s="50">
        <v>0</v>
      </c>
      <c r="N256" s="63">
        <v>0</v>
      </c>
      <c r="O256" s="47">
        <v>0</v>
      </c>
      <c r="P256" s="47">
        <v>0</v>
      </c>
      <c r="Q256" s="9"/>
      <c r="R256" s="50"/>
      <c r="S256" s="50"/>
      <c r="T256" s="50"/>
      <c r="U256" s="50"/>
      <c r="V256" s="50"/>
      <c r="W256" s="50"/>
      <c r="X256" s="9">
        <f t="shared" si="969"/>
        <v>0</v>
      </c>
      <c r="Y256" s="9"/>
      <c r="Z256" s="9"/>
      <c r="AA256" s="9"/>
      <c r="AB256" s="9">
        <f t="shared" si="970"/>
        <v>0</v>
      </c>
      <c r="AC256" s="9">
        <f t="shared" si="971"/>
        <v>0</v>
      </c>
      <c r="AD256" s="9">
        <f t="shared" si="972"/>
        <v>0</v>
      </c>
      <c r="AE256" s="9">
        <f t="shared" si="973"/>
        <v>0</v>
      </c>
      <c r="AF256" s="50"/>
      <c r="AG256" s="50"/>
      <c r="AH256" s="50"/>
      <c r="AI256" s="9">
        <f t="shared" si="974"/>
        <v>0</v>
      </c>
      <c r="AJ256" s="47"/>
      <c r="AK256" s="47"/>
      <c r="AL256" s="47"/>
      <c r="AM256" s="47"/>
      <c r="AN256" s="47"/>
      <c r="AO256" s="47"/>
      <c r="AP256" s="47"/>
      <c r="AQ256" s="47"/>
      <c r="AR256" s="47"/>
      <c r="AS256" s="47">
        <f t="shared" si="975"/>
        <v>0</v>
      </c>
      <c r="AT256" s="47">
        <f t="shared" si="976"/>
        <v>0</v>
      </c>
      <c r="AU256" s="47">
        <f t="shared" si="977"/>
        <v>0</v>
      </c>
      <c r="AV256" s="9">
        <f t="shared" si="978"/>
        <v>0</v>
      </c>
      <c r="AW256" s="9">
        <f t="shared" si="979"/>
        <v>0</v>
      </c>
      <c r="AX256" s="9">
        <f t="shared" si="980"/>
        <v>0</v>
      </c>
      <c r="AY256" s="9">
        <f t="shared" si="981"/>
        <v>0</v>
      </c>
      <c r="AZ256" s="9">
        <f t="shared" si="982"/>
        <v>0</v>
      </c>
      <c r="BA256" s="9">
        <f t="shared" si="983"/>
        <v>0</v>
      </c>
      <c r="BB256" s="47">
        <f t="shared" si="984"/>
        <v>0</v>
      </c>
      <c r="BC256" s="47">
        <f t="shared" si="985"/>
        <v>0</v>
      </c>
      <c r="BD256" s="47">
        <f t="shared" si="986"/>
        <v>0</v>
      </c>
    </row>
    <row r="257" spans="1:56" x14ac:dyDescent="0.25">
      <c r="A257" s="30"/>
      <c r="B257" s="31"/>
      <c r="C257" s="32"/>
      <c r="D257" s="33" t="s">
        <v>201</v>
      </c>
      <c r="E257" s="35"/>
      <c r="F257" s="35"/>
      <c r="G257" s="35"/>
      <c r="H257" s="34">
        <v>16143061</v>
      </c>
      <c r="I257" s="51">
        <v>11776151</v>
      </c>
      <c r="J257" s="51">
        <v>48750</v>
      </c>
      <c r="K257" s="51">
        <v>3996817</v>
      </c>
      <c r="L257" s="51">
        <v>235523</v>
      </c>
      <c r="M257" s="51">
        <v>85820</v>
      </c>
      <c r="N257" s="65">
        <v>22.71</v>
      </c>
      <c r="O257" s="65">
        <v>14.32</v>
      </c>
      <c r="P257" s="65">
        <v>8.39</v>
      </c>
      <c r="Q257" s="51">
        <f t="shared" ref="Q257:BD257" si="987">SUM(Q255:Q256)</f>
        <v>0</v>
      </c>
      <c r="R257" s="51">
        <f t="shared" si="987"/>
        <v>0</v>
      </c>
      <c r="S257" s="51">
        <f t="shared" si="987"/>
        <v>0</v>
      </c>
      <c r="T257" s="51">
        <f t="shared" si="987"/>
        <v>0</v>
      </c>
      <c r="U257" s="51">
        <f t="shared" si="987"/>
        <v>0</v>
      </c>
      <c r="V257" s="51">
        <f t="shared" si="987"/>
        <v>0</v>
      </c>
      <c r="W257" s="51">
        <f t="shared" si="987"/>
        <v>0</v>
      </c>
      <c r="X257" s="51">
        <f t="shared" si="987"/>
        <v>0</v>
      </c>
      <c r="Y257" s="51">
        <f t="shared" si="987"/>
        <v>0</v>
      </c>
      <c r="Z257" s="51">
        <f t="shared" si="987"/>
        <v>0</v>
      </c>
      <c r="AA257" s="51">
        <f t="shared" si="987"/>
        <v>0</v>
      </c>
      <c r="AB257" s="51">
        <f t="shared" si="987"/>
        <v>0</v>
      </c>
      <c r="AC257" s="51">
        <f t="shared" si="987"/>
        <v>0</v>
      </c>
      <c r="AD257" s="51">
        <f t="shared" si="987"/>
        <v>0</v>
      </c>
      <c r="AE257" s="51">
        <f t="shared" si="987"/>
        <v>0</v>
      </c>
      <c r="AF257" s="51">
        <f t="shared" si="987"/>
        <v>0</v>
      </c>
      <c r="AG257" s="51">
        <f t="shared" si="987"/>
        <v>0</v>
      </c>
      <c r="AH257" s="51">
        <f t="shared" si="987"/>
        <v>0</v>
      </c>
      <c r="AI257" s="51">
        <f t="shared" si="987"/>
        <v>0</v>
      </c>
      <c r="AJ257" s="58">
        <f t="shared" si="987"/>
        <v>0</v>
      </c>
      <c r="AK257" s="58">
        <f t="shared" si="987"/>
        <v>0</v>
      </c>
      <c r="AL257" s="58">
        <f t="shared" si="987"/>
        <v>0</v>
      </c>
      <c r="AM257" s="58">
        <f t="shared" si="987"/>
        <v>0</v>
      </c>
      <c r="AN257" s="58">
        <f t="shared" si="987"/>
        <v>0</v>
      </c>
      <c r="AO257" s="58">
        <f t="shared" si="987"/>
        <v>0</v>
      </c>
      <c r="AP257" s="58">
        <f t="shared" si="987"/>
        <v>0</v>
      </c>
      <c r="AQ257" s="58">
        <f t="shared" si="987"/>
        <v>0</v>
      </c>
      <c r="AR257" s="58">
        <f t="shared" si="987"/>
        <v>0</v>
      </c>
      <c r="AS257" s="58">
        <f t="shared" si="987"/>
        <v>0</v>
      </c>
      <c r="AT257" s="58">
        <f t="shared" si="987"/>
        <v>0</v>
      </c>
      <c r="AU257" s="58">
        <f t="shared" si="987"/>
        <v>0</v>
      </c>
      <c r="AV257" s="51">
        <f t="shared" si="987"/>
        <v>16143061</v>
      </c>
      <c r="AW257" s="51">
        <f t="shared" si="987"/>
        <v>11776151</v>
      </c>
      <c r="AX257" s="51">
        <f t="shared" si="987"/>
        <v>48750</v>
      </c>
      <c r="AY257" s="51">
        <f t="shared" si="987"/>
        <v>3996817</v>
      </c>
      <c r="AZ257" s="51">
        <f t="shared" si="987"/>
        <v>235523</v>
      </c>
      <c r="BA257" s="51">
        <f t="shared" si="987"/>
        <v>85820</v>
      </c>
      <c r="BB257" s="58">
        <f t="shared" si="987"/>
        <v>22.71</v>
      </c>
      <c r="BC257" s="58">
        <f t="shared" si="987"/>
        <v>14.32</v>
      </c>
      <c r="BD257" s="58">
        <f t="shared" si="987"/>
        <v>8.39</v>
      </c>
    </row>
    <row r="258" spans="1:56" x14ac:dyDescent="0.25">
      <c r="A258" s="26">
        <v>1476</v>
      </c>
      <c r="B258" s="6">
        <v>600029808</v>
      </c>
      <c r="C258" s="27">
        <v>855006</v>
      </c>
      <c r="D258" s="28" t="s">
        <v>106</v>
      </c>
      <c r="E258" s="6">
        <v>3133</v>
      </c>
      <c r="F258" s="6" t="s">
        <v>66</v>
      </c>
      <c r="G258" s="27" t="s">
        <v>98</v>
      </c>
      <c r="H258" s="29">
        <v>8302575</v>
      </c>
      <c r="I258" s="29">
        <v>5857158</v>
      </c>
      <c r="J258" s="29">
        <v>227500</v>
      </c>
      <c r="K258" s="29">
        <v>2056614</v>
      </c>
      <c r="L258" s="29">
        <v>117143</v>
      </c>
      <c r="M258" s="29">
        <v>44160</v>
      </c>
      <c r="N258" s="63">
        <v>11.28</v>
      </c>
      <c r="O258" s="47">
        <v>7.1</v>
      </c>
      <c r="P258" s="47">
        <v>4.18</v>
      </c>
      <c r="Q258" s="9"/>
      <c r="R258" s="66"/>
      <c r="S258" s="66"/>
      <c r="T258" s="66"/>
      <c r="U258" s="66"/>
      <c r="V258" s="66"/>
      <c r="W258" s="66"/>
      <c r="X258" s="9">
        <f t="shared" ref="X258:X260" si="988">SUBTOTAL(9,Q258:W258)</f>
        <v>0</v>
      </c>
      <c r="Y258" s="9"/>
      <c r="Z258" s="9"/>
      <c r="AA258" s="9"/>
      <c r="AB258" s="9">
        <f t="shared" ref="AB258:AB260" si="989">SUBTOTAL(9,Y258:AA258)</f>
        <v>0</v>
      </c>
      <c r="AC258" s="9">
        <f t="shared" ref="AC258:AC260" si="990">X258+AB258</f>
        <v>0</v>
      </c>
      <c r="AD258" s="9">
        <f t="shared" ref="AD258:AD260" si="991">ROUND((X258+Y258+Z258)*33.8%,0)</f>
        <v>0</v>
      </c>
      <c r="AE258" s="9">
        <f t="shared" ref="AE258:AE260" si="992">ROUND(X258*2%,0)</f>
        <v>0</v>
      </c>
      <c r="AF258" s="66"/>
      <c r="AG258" s="66"/>
      <c r="AH258" s="66"/>
      <c r="AI258" s="9">
        <f t="shared" ref="AI258:AI260" si="993">AF258+AG258+AH258</f>
        <v>0</v>
      </c>
      <c r="AJ258" s="47"/>
      <c r="AK258" s="47"/>
      <c r="AL258" s="47"/>
      <c r="AM258" s="47"/>
      <c r="AN258" s="47"/>
      <c r="AO258" s="47"/>
      <c r="AP258" s="47"/>
      <c r="AQ258" s="47"/>
      <c r="AR258" s="47"/>
      <c r="AS258" s="47">
        <f t="shared" ref="AS258:AS260" si="994">AJ258+AL258+AM258+AP258+AR258+AN258</f>
        <v>0</v>
      </c>
      <c r="AT258" s="47">
        <f t="shared" ref="AT258:AT260" si="995">AK258+AQ258+AO258</f>
        <v>0</v>
      </c>
      <c r="AU258" s="47">
        <f t="shared" ref="AU258:AU260" si="996">AS258+AT258</f>
        <v>0</v>
      </c>
      <c r="AV258" s="9">
        <f t="shared" ref="AV258:AV260" si="997">AW258+AX258+AY258+AZ258+BA258</f>
        <v>8302575</v>
      </c>
      <c r="AW258" s="9">
        <f t="shared" ref="AW258:AW260" si="998">I258+X258</f>
        <v>5857158</v>
      </c>
      <c r="AX258" s="9">
        <f t="shared" ref="AX258:AX260" si="999">J258+AB258</f>
        <v>227500</v>
      </c>
      <c r="AY258" s="9">
        <f t="shared" ref="AY258:AY260" si="1000">K258+AD258</f>
        <v>2056614</v>
      </c>
      <c r="AZ258" s="9">
        <f t="shared" ref="AZ258:AZ260" si="1001">L258+AE258</f>
        <v>117143</v>
      </c>
      <c r="BA258" s="9">
        <f t="shared" ref="BA258:BA260" si="1002">M258+AI258</f>
        <v>44160</v>
      </c>
      <c r="BB258" s="47">
        <f t="shared" ref="BB258:BB260" si="1003">BC258+BD258</f>
        <v>11.28</v>
      </c>
      <c r="BC258" s="47">
        <f t="shared" ref="BC258:BC260" si="1004">O258+AS258</f>
        <v>7.1</v>
      </c>
      <c r="BD258" s="47">
        <f t="shared" ref="BD258:BD260" si="1005">P258+AT258</f>
        <v>4.18</v>
      </c>
    </row>
    <row r="259" spans="1:56" x14ac:dyDescent="0.25">
      <c r="A259" s="5">
        <v>1476</v>
      </c>
      <c r="B259" s="2">
        <v>600029808</v>
      </c>
      <c r="C259" s="7">
        <v>855006</v>
      </c>
      <c r="D259" s="8" t="s">
        <v>106</v>
      </c>
      <c r="E259" s="20">
        <v>3133</v>
      </c>
      <c r="F259" s="20" t="s">
        <v>112</v>
      </c>
      <c r="G259" s="20" t="s">
        <v>98</v>
      </c>
      <c r="H259" s="9">
        <v>0</v>
      </c>
      <c r="I259" s="50">
        <v>0</v>
      </c>
      <c r="J259" s="50">
        <v>0</v>
      </c>
      <c r="K259" s="50">
        <v>0</v>
      </c>
      <c r="L259" s="50">
        <v>0</v>
      </c>
      <c r="M259" s="50">
        <v>0</v>
      </c>
      <c r="N259" s="63">
        <v>0</v>
      </c>
      <c r="O259" s="47">
        <v>0</v>
      </c>
      <c r="P259" s="47">
        <v>0</v>
      </c>
      <c r="Q259" s="9"/>
      <c r="R259" s="50"/>
      <c r="S259" s="50"/>
      <c r="T259" s="50"/>
      <c r="U259" s="50"/>
      <c r="V259" s="50"/>
      <c r="W259" s="50"/>
      <c r="X259" s="9">
        <f t="shared" si="988"/>
        <v>0</v>
      </c>
      <c r="Y259" s="9"/>
      <c r="Z259" s="9"/>
      <c r="AA259" s="9"/>
      <c r="AB259" s="9">
        <f t="shared" si="989"/>
        <v>0</v>
      </c>
      <c r="AC259" s="9">
        <f t="shared" si="990"/>
        <v>0</v>
      </c>
      <c r="AD259" s="9">
        <f t="shared" si="991"/>
        <v>0</v>
      </c>
      <c r="AE259" s="9">
        <f t="shared" si="992"/>
        <v>0</v>
      </c>
      <c r="AF259" s="50"/>
      <c r="AG259" s="50"/>
      <c r="AH259" s="50"/>
      <c r="AI259" s="9">
        <f t="shared" si="993"/>
        <v>0</v>
      </c>
      <c r="AJ259" s="47"/>
      <c r="AK259" s="47"/>
      <c r="AL259" s="47"/>
      <c r="AM259" s="47"/>
      <c r="AN259" s="47"/>
      <c r="AO259" s="47"/>
      <c r="AP259" s="47"/>
      <c r="AQ259" s="47"/>
      <c r="AR259" s="47"/>
      <c r="AS259" s="47">
        <f t="shared" si="994"/>
        <v>0</v>
      </c>
      <c r="AT259" s="47">
        <f t="shared" si="995"/>
        <v>0</v>
      </c>
      <c r="AU259" s="47">
        <f t="shared" si="996"/>
        <v>0</v>
      </c>
      <c r="AV259" s="9">
        <f t="shared" si="997"/>
        <v>0</v>
      </c>
      <c r="AW259" s="9">
        <f t="shared" si="998"/>
        <v>0</v>
      </c>
      <c r="AX259" s="9">
        <f t="shared" si="999"/>
        <v>0</v>
      </c>
      <c r="AY259" s="9">
        <f t="shared" si="1000"/>
        <v>0</v>
      </c>
      <c r="AZ259" s="9">
        <f t="shared" si="1001"/>
        <v>0</v>
      </c>
      <c r="BA259" s="9">
        <f t="shared" si="1002"/>
        <v>0</v>
      </c>
      <c r="BB259" s="47">
        <f t="shared" si="1003"/>
        <v>0</v>
      </c>
      <c r="BC259" s="47">
        <f t="shared" si="1004"/>
        <v>0</v>
      </c>
      <c r="BD259" s="47">
        <f t="shared" si="1005"/>
        <v>0</v>
      </c>
    </row>
    <row r="260" spans="1:56" x14ac:dyDescent="0.25">
      <c r="A260" s="5">
        <v>1476</v>
      </c>
      <c r="B260" s="2">
        <v>600029808</v>
      </c>
      <c r="C260" s="7">
        <v>855006</v>
      </c>
      <c r="D260" s="8" t="s">
        <v>106</v>
      </c>
      <c r="E260" s="2">
        <v>3141</v>
      </c>
      <c r="F260" s="2" t="s">
        <v>20</v>
      </c>
      <c r="G260" s="7" t="s">
        <v>98</v>
      </c>
      <c r="H260" s="9">
        <v>319560</v>
      </c>
      <c r="I260" s="9">
        <v>234256</v>
      </c>
      <c r="J260" s="9">
        <v>0</v>
      </c>
      <c r="K260" s="9">
        <v>79179</v>
      </c>
      <c r="L260" s="9">
        <v>4685</v>
      </c>
      <c r="M260" s="9">
        <v>1440</v>
      </c>
      <c r="N260" s="63">
        <v>0.74</v>
      </c>
      <c r="O260" s="47">
        <v>0</v>
      </c>
      <c r="P260" s="47">
        <v>0.74</v>
      </c>
      <c r="Q260" s="9"/>
      <c r="R260" s="50"/>
      <c r="S260" s="50"/>
      <c r="T260" s="50"/>
      <c r="U260" s="50"/>
      <c r="V260" s="50"/>
      <c r="W260" s="50"/>
      <c r="X260" s="9">
        <f t="shared" si="988"/>
        <v>0</v>
      </c>
      <c r="Y260" s="9"/>
      <c r="Z260" s="9"/>
      <c r="AA260" s="9"/>
      <c r="AB260" s="9">
        <f t="shared" si="989"/>
        <v>0</v>
      </c>
      <c r="AC260" s="9">
        <f t="shared" si="990"/>
        <v>0</v>
      </c>
      <c r="AD260" s="9">
        <f t="shared" si="991"/>
        <v>0</v>
      </c>
      <c r="AE260" s="9">
        <f t="shared" si="992"/>
        <v>0</v>
      </c>
      <c r="AF260" s="50"/>
      <c r="AG260" s="50"/>
      <c r="AH260" s="50"/>
      <c r="AI260" s="9">
        <f t="shared" si="993"/>
        <v>0</v>
      </c>
      <c r="AJ260" s="47"/>
      <c r="AK260" s="47"/>
      <c r="AL260" s="47"/>
      <c r="AM260" s="47"/>
      <c r="AN260" s="47"/>
      <c r="AO260" s="47"/>
      <c r="AP260" s="47"/>
      <c r="AQ260" s="47"/>
      <c r="AR260" s="47"/>
      <c r="AS260" s="47">
        <f t="shared" si="994"/>
        <v>0</v>
      </c>
      <c r="AT260" s="47">
        <f t="shared" si="995"/>
        <v>0</v>
      </c>
      <c r="AU260" s="47">
        <f t="shared" si="996"/>
        <v>0</v>
      </c>
      <c r="AV260" s="9">
        <f t="shared" si="997"/>
        <v>319560</v>
      </c>
      <c r="AW260" s="9">
        <f t="shared" si="998"/>
        <v>234256</v>
      </c>
      <c r="AX260" s="9">
        <f t="shared" si="999"/>
        <v>0</v>
      </c>
      <c r="AY260" s="9">
        <f t="shared" si="1000"/>
        <v>79179</v>
      </c>
      <c r="AZ260" s="9">
        <f t="shared" si="1001"/>
        <v>4685</v>
      </c>
      <c r="BA260" s="9">
        <f t="shared" si="1002"/>
        <v>1440</v>
      </c>
      <c r="BB260" s="47">
        <f t="shared" si="1003"/>
        <v>0.74</v>
      </c>
      <c r="BC260" s="47">
        <f t="shared" si="1004"/>
        <v>0</v>
      </c>
      <c r="BD260" s="47">
        <f t="shared" si="1005"/>
        <v>0.74</v>
      </c>
    </row>
    <row r="261" spans="1:56" x14ac:dyDescent="0.25">
      <c r="A261" s="30"/>
      <c r="B261" s="31"/>
      <c r="C261" s="32"/>
      <c r="D261" s="33" t="s">
        <v>202</v>
      </c>
      <c r="E261" s="31"/>
      <c r="F261" s="31"/>
      <c r="G261" s="32"/>
      <c r="H261" s="34">
        <v>8622135</v>
      </c>
      <c r="I261" s="34">
        <v>6091414</v>
      </c>
      <c r="J261" s="34">
        <v>227500</v>
      </c>
      <c r="K261" s="34">
        <v>2135793</v>
      </c>
      <c r="L261" s="34">
        <v>121828</v>
      </c>
      <c r="M261" s="34">
        <v>45600</v>
      </c>
      <c r="N261" s="64">
        <v>12.02</v>
      </c>
      <c r="O261" s="64">
        <v>7.1</v>
      </c>
      <c r="P261" s="64">
        <v>4.92</v>
      </c>
      <c r="Q261" s="51">
        <f t="shared" ref="Q261:BD261" si="1006">SUM(Q258:Q260)</f>
        <v>0</v>
      </c>
      <c r="R261" s="51">
        <f t="shared" si="1006"/>
        <v>0</v>
      </c>
      <c r="S261" s="51">
        <f t="shared" si="1006"/>
        <v>0</v>
      </c>
      <c r="T261" s="51">
        <f t="shared" si="1006"/>
        <v>0</v>
      </c>
      <c r="U261" s="51">
        <f t="shared" si="1006"/>
        <v>0</v>
      </c>
      <c r="V261" s="51">
        <f t="shared" si="1006"/>
        <v>0</v>
      </c>
      <c r="W261" s="51">
        <f t="shared" si="1006"/>
        <v>0</v>
      </c>
      <c r="X261" s="51">
        <f t="shared" si="1006"/>
        <v>0</v>
      </c>
      <c r="Y261" s="51">
        <f t="shared" si="1006"/>
        <v>0</v>
      </c>
      <c r="Z261" s="51">
        <f t="shared" si="1006"/>
        <v>0</v>
      </c>
      <c r="AA261" s="51">
        <f t="shared" si="1006"/>
        <v>0</v>
      </c>
      <c r="AB261" s="51">
        <f t="shared" si="1006"/>
        <v>0</v>
      </c>
      <c r="AC261" s="51">
        <f t="shared" si="1006"/>
        <v>0</v>
      </c>
      <c r="AD261" s="51">
        <f t="shared" si="1006"/>
        <v>0</v>
      </c>
      <c r="AE261" s="51">
        <f t="shared" si="1006"/>
        <v>0</v>
      </c>
      <c r="AF261" s="51">
        <f t="shared" si="1006"/>
        <v>0</v>
      </c>
      <c r="AG261" s="51">
        <f t="shared" si="1006"/>
        <v>0</v>
      </c>
      <c r="AH261" s="51">
        <f t="shared" si="1006"/>
        <v>0</v>
      </c>
      <c r="AI261" s="51">
        <f t="shared" si="1006"/>
        <v>0</v>
      </c>
      <c r="AJ261" s="58">
        <f t="shared" si="1006"/>
        <v>0</v>
      </c>
      <c r="AK261" s="58">
        <f t="shared" si="1006"/>
        <v>0</v>
      </c>
      <c r="AL261" s="58">
        <f t="shared" si="1006"/>
        <v>0</v>
      </c>
      <c r="AM261" s="58">
        <f t="shared" si="1006"/>
        <v>0</v>
      </c>
      <c r="AN261" s="58">
        <f t="shared" si="1006"/>
        <v>0</v>
      </c>
      <c r="AO261" s="58">
        <f t="shared" si="1006"/>
        <v>0</v>
      </c>
      <c r="AP261" s="58">
        <f t="shared" si="1006"/>
        <v>0</v>
      </c>
      <c r="AQ261" s="58">
        <f t="shared" si="1006"/>
        <v>0</v>
      </c>
      <c r="AR261" s="58">
        <f t="shared" si="1006"/>
        <v>0</v>
      </c>
      <c r="AS261" s="58">
        <f t="shared" si="1006"/>
        <v>0</v>
      </c>
      <c r="AT261" s="58">
        <f t="shared" si="1006"/>
        <v>0</v>
      </c>
      <c r="AU261" s="58">
        <f t="shared" si="1006"/>
        <v>0</v>
      </c>
      <c r="AV261" s="51">
        <f t="shared" si="1006"/>
        <v>8622135</v>
      </c>
      <c r="AW261" s="51">
        <f t="shared" si="1006"/>
        <v>6091414</v>
      </c>
      <c r="AX261" s="51">
        <f t="shared" si="1006"/>
        <v>227500</v>
      </c>
      <c r="AY261" s="51">
        <f t="shared" si="1006"/>
        <v>2135793</v>
      </c>
      <c r="AZ261" s="51">
        <f t="shared" si="1006"/>
        <v>121828</v>
      </c>
      <c r="BA261" s="51">
        <f t="shared" si="1006"/>
        <v>45600</v>
      </c>
      <c r="BB261" s="58">
        <f t="shared" si="1006"/>
        <v>12.02</v>
      </c>
      <c r="BC261" s="58">
        <f t="shared" si="1006"/>
        <v>7.1</v>
      </c>
      <c r="BD261" s="58">
        <f t="shared" si="1006"/>
        <v>4.92</v>
      </c>
    </row>
    <row r="262" spans="1:56" x14ac:dyDescent="0.25">
      <c r="A262" s="26">
        <v>1491</v>
      </c>
      <c r="B262" s="6">
        <v>600033392</v>
      </c>
      <c r="C262" s="27">
        <v>70948801</v>
      </c>
      <c r="D262" s="28" t="s">
        <v>107</v>
      </c>
      <c r="E262" s="6">
        <v>3146</v>
      </c>
      <c r="F262" s="6" t="s">
        <v>67</v>
      </c>
      <c r="G262" s="27" t="s">
        <v>98</v>
      </c>
      <c r="H262" s="29">
        <v>8530852</v>
      </c>
      <c r="I262" s="29">
        <v>6019748</v>
      </c>
      <c r="J262" s="29">
        <v>0</v>
      </c>
      <c r="K262" s="29">
        <v>2034675</v>
      </c>
      <c r="L262" s="29">
        <v>120395</v>
      </c>
      <c r="M262" s="29">
        <v>356034</v>
      </c>
      <c r="N262" s="63">
        <v>10.82</v>
      </c>
      <c r="O262" s="47">
        <v>7.35</v>
      </c>
      <c r="P262" s="47">
        <v>3.47</v>
      </c>
      <c r="Q262" s="9"/>
      <c r="R262" s="66"/>
      <c r="S262" s="66"/>
      <c r="T262" s="66">
        <v>1081623</v>
      </c>
      <c r="U262" s="66"/>
      <c r="V262" s="66"/>
      <c r="W262" s="66"/>
      <c r="X262" s="9">
        <f t="shared" ref="X262:X263" si="1007">SUBTOTAL(9,Q262:W262)</f>
        <v>1081623</v>
      </c>
      <c r="Y262" s="9"/>
      <c r="Z262" s="9"/>
      <c r="AA262" s="9"/>
      <c r="AB262" s="9">
        <f t="shared" ref="AB262:AB263" si="1008">SUBTOTAL(9,Y262:AA262)</f>
        <v>0</v>
      </c>
      <c r="AC262" s="9">
        <f t="shared" ref="AC262:AC263" si="1009">X262+AB262</f>
        <v>1081623</v>
      </c>
      <c r="AD262" s="9">
        <f t="shared" ref="AD262:AD263" si="1010">ROUND((X262+Y262+Z262)*33.8%,0)</f>
        <v>365589</v>
      </c>
      <c r="AE262" s="9">
        <f t="shared" ref="AE262:AE263" si="1011">ROUND(X262*2%,0)</f>
        <v>21632</v>
      </c>
      <c r="AF262" s="66"/>
      <c r="AG262" s="66"/>
      <c r="AH262" s="66"/>
      <c r="AI262" s="9">
        <f t="shared" ref="AI262:AI263" si="1012">AF262+AG262+AH262</f>
        <v>0</v>
      </c>
      <c r="AJ262" s="47"/>
      <c r="AK262" s="47"/>
      <c r="AL262" s="47"/>
      <c r="AM262" s="47"/>
      <c r="AN262" s="47">
        <v>1.65</v>
      </c>
      <c r="AO262" s="47">
        <v>0.13</v>
      </c>
      <c r="AP262" s="47"/>
      <c r="AQ262" s="47"/>
      <c r="AR262" s="47"/>
      <c r="AS262" s="47">
        <f t="shared" ref="AS262:AS263" si="1013">AJ262+AL262+AM262+AP262+AR262+AN262</f>
        <v>1.65</v>
      </c>
      <c r="AT262" s="47">
        <f t="shared" ref="AT262:AT263" si="1014">AK262+AQ262+AO262</f>
        <v>0.13</v>
      </c>
      <c r="AU262" s="47">
        <f t="shared" ref="AU262:AU263" si="1015">AS262+AT262</f>
        <v>1.7799999999999998</v>
      </c>
      <c r="AV262" s="9">
        <f t="shared" ref="AV262:AV263" si="1016">AW262+AX262+AY262+AZ262+BA262</f>
        <v>9999696</v>
      </c>
      <c r="AW262" s="9">
        <f t="shared" ref="AW262:AW263" si="1017">I262+X262</f>
        <v>7101371</v>
      </c>
      <c r="AX262" s="9">
        <f t="shared" ref="AX262:AX263" si="1018">J262+AB262</f>
        <v>0</v>
      </c>
      <c r="AY262" s="9">
        <f t="shared" ref="AY262:AY263" si="1019">K262+AD262</f>
        <v>2400264</v>
      </c>
      <c r="AZ262" s="9">
        <f t="shared" ref="AZ262:AZ263" si="1020">L262+AE262</f>
        <v>142027</v>
      </c>
      <c r="BA262" s="9">
        <f t="shared" ref="BA262:BA263" si="1021">M262+AI262</f>
        <v>356034</v>
      </c>
      <c r="BB262" s="47">
        <f t="shared" ref="BB262:BB263" si="1022">BC262+BD262</f>
        <v>12.6</v>
      </c>
      <c r="BC262" s="47">
        <f t="shared" ref="BC262:BC263" si="1023">O262+AS262</f>
        <v>9</v>
      </c>
      <c r="BD262" s="47">
        <f t="shared" ref="BD262:BD263" si="1024">P262+AT262</f>
        <v>3.6</v>
      </c>
    </row>
    <row r="263" spans="1:56" x14ac:dyDescent="0.25">
      <c r="A263" s="5">
        <v>1491</v>
      </c>
      <c r="B263" s="2">
        <v>600033392</v>
      </c>
      <c r="C263" s="7">
        <v>70948801</v>
      </c>
      <c r="D263" s="8" t="s">
        <v>107</v>
      </c>
      <c r="E263" s="20">
        <v>3146</v>
      </c>
      <c r="F263" s="20" t="s">
        <v>112</v>
      </c>
      <c r="G263" s="20" t="s">
        <v>98</v>
      </c>
      <c r="H263" s="9">
        <v>0</v>
      </c>
      <c r="I263" s="50">
        <v>0</v>
      </c>
      <c r="J263" s="50">
        <v>0</v>
      </c>
      <c r="K263" s="50">
        <v>0</v>
      </c>
      <c r="L263" s="50">
        <v>0</v>
      </c>
      <c r="M263" s="50">
        <v>0</v>
      </c>
      <c r="N263" s="63">
        <v>0</v>
      </c>
      <c r="O263" s="47">
        <v>0</v>
      </c>
      <c r="P263" s="47">
        <v>0</v>
      </c>
      <c r="Q263" s="9"/>
      <c r="R263" s="50"/>
      <c r="S263" s="50"/>
      <c r="T263" s="50"/>
      <c r="U263" s="50"/>
      <c r="V263" s="50"/>
      <c r="W263" s="50"/>
      <c r="X263" s="9">
        <f t="shared" si="1007"/>
        <v>0</v>
      </c>
      <c r="Y263" s="9"/>
      <c r="Z263" s="9"/>
      <c r="AA263" s="9"/>
      <c r="AB263" s="9">
        <f t="shared" si="1008"/>
        <v>0</v>
      </c>
      <c r="AC263" s="9">
        <f t="shared" si="1009"/>
        <v>0</v>
      </c>
      <c r="AD263" s="9">
        <f t="shared" si="1010"/>
        <v>0</v>
      </c>
      <c r="AE263" s="9">
        <f t="shared" si="1011"/>
        <v>0</v>
      </c>
      <c r="AF263" s="50"/>
      <c r="AG263" s="50"/>
      <c r="AH263" s="50"/>
      <c r="AI263" s="9">
        <f t="shared" si="1012"/>
        <v>0</v>
      </c>
      <c r="AJ263" s="47"/>
      <c r="AK263" s="47"/>
      <c r="AL263" s="47"/>
      <c r="AM263" s="47"/>
      <c r="AN263" s="47"/>
      <c r="AO263" s="47"/>
      <c r="AP263" s="47"/>
      <c r="AQ263" s="47"/>
      <c r="AR263" s="47"/>
      <c r="AS263" s="47">
        <f t="shared" si="1013"/>
        <v>0</v>
      </c>
      <c r="AT263" s="47">
        <f t="shared" si="1014"/>
        <v>0</v>
      </c>
      <c r="AU263" s="47">
        <f t="shared" si="1015"/>
        <v>0</v>
      </c>
      <c r="AV263" s="9">
        <f t="shared" si="1016"/>
        <v>0</v>
      </c>
      <c r="AW263" s="9">
        <f t="shared" si="1017"/>
        <v>0</v>
      </c>
      <c r="AX263" s="9">
        <f t="shared" si="1018"/>
        <v>0</v>
      </c>
      <c r="AY263" s="9">
        <f t="shared" si="1019"/>
        <v>0</v>
      </c>
      <c r="AZ263" s="9">
        <f t="shared" si="1020"/>
        <v>0</v>
      </c>
      <c r="BA263" s="9">
        <f t="shared" si="1021"/>
        <v>0</v>
      </c>
      <c r="BB263" s="47">
        <f t="shared" si="1022"/>
        <v>0</v>
      </c>
      <c r="BC263" s="47">
        <f t="shared" si="1023"/>
        <v>0</v>
      </c>
      <c r="BD263" s="47">
        <f t="shared" si="1024"/>
        <v>0</v>
      </c>
    </row>
    <row r="264" spans="1:56" x14ac:dyDescent="0.25">
      <c r="A264" s="30"/>
      <c r="B264" s="31"/>
      <c r="C264" s="32"/>
      <c r="D264" s="33" t="s">
        <v>203</v>
      </c>
      <c r="E264" s="35"/>
      <c r="F264" s="35"/>
      <c r="G264" s="35"/>
      <c r="H264" s="34">
        <v>8530852</v>
      </c>
      <c r="I264" s="51">
        <v>6019748</v>
      </c>
      <c r="J264" s="51">
        <v>0</v>
      </c>
      <c r="K264" s="51">
        <v>2034675</v>
      </c>
      <c r="L264" s="51">
        <v>120395</v>
      </c>
      <c r="M264" s="51">
        <v>356034</v>
      </c>
      <c r="N264" s="65">
        <v>10.82</v>
      </c>
      <c r="O264" s="65">
        <v>7.35</v>
      </c>
      <c r="P264" s="65">
        <v>3.47</v>
      </c>
      <c r="Q264" s="51">
        <f t="shared" ref="Q264:BD264" si="1025">SUM(Q262:Q263)</f>
        <v>0</v>
      </c>
      <c r="R264" s="51">
        <f t="shared" si="1025"/>
        <v>0</v>
      </c>
      <c r="S264" s="51">
        <f t="shared" si="1025"/>
        <v>0</v>
      </c>
      <c r="T264" s="51">
        <f t="shared" si="1025"/>
        <v>1081623</v>
      </c>
      <c r="U264" s="51">
        <f t="shared" si="1025"/>
        <v>0</v>
      </c>
      <c r="V264" s="51">
        <f t="shared" si="1025"/>
        <v>0</v>
      </c>
      <c r="W264" s="51">
        <f t="shared" si="1025"/>
        <v>0</v>
      </c>
      <c r="X264" s="51">
        <f t="shared" si="1025"/>
        <v>1081623</v>
      </c>
      <c r="Y264" s="51">
        <f t="shared" si="1025"/>
        <v>0</v>
      </c>
      <c r="Z264" s="51">
        <f t="shared" si="1025"/>
        <v>0</v>
      </c>
      <c r="AA264" s="51">
        <f t="shared" si="1025"/>
        <v>0</v>
      </c>
      <c r="AB264" s="51">
        <f t="shared" si="1025"/>
        <v>0</v>
      </c>
      <c r="AC264" s="51">
        <f t="shared" si="1025"/>
        <v>1081623</v>
      </c>
      <c r="AD264" s="51">
        <f t="shared" si="1025"/>
        <v>365589</v>
      </c>
      <c r="AE264" s="51">
        <f t="shared" si="1025"/>
        <v>21632</v>
      </c>
      <c r="AF264" s="51">
        <f t="shared" si="1025"/>
        <v>0</v>
      </c>
      <c r="AG264" s="51">
        <f t="shared" si="1025"/>
        <v>0</v>
      </c>
      <c r="AH264" s="51">
        <f t="shared" si="1025"/>
        <v>0</v>
      </c>
      <c r="AI264" s="51">
        <f t="shared" si="1025"/>
        <v>0</v>
      </c>
      <c r="AJ264" s="58">
        <f t="shared" si="1025"/>
        <v>0</v>
      </c>
      <c r="AK264" s="58">
        <f t="shared" si="1025"/>
        <v>0</v>
      </c>
      <c r="AL264" s="58">
        <f t="shared" si="1025"/>
        <v>0</v>
      </c>
      <c r="AM264" s="58">
        <f t="shared" si="1025"/>
        <v>0</v>
      </c>
      <c r="AN264" s="58">
        <f t="shared" si="1025"/>
        <v>1.65</v>
      </c>
      <c r="AO264" s="58">
        <f t="shared" si="1025"/>
        <v>0.13</v>
      </c>
      <c r="AP264" s="58">
        <f t="shared" si="1025"/>
        <v>0</v>
      </c>
      <c r="AQ264" s="58">
        <f t="shared" si="1025"/>
        <v>0</v>
      </c>
      <c r="AR264" s="58">
        <f t="shared" si="1025"/>
        <v>0</v>
      </c>
      <c r="AS264" s="58">
        <f t="shared" si="1025"/>
        <v>1.65</v>
      </c>
      <c r="AT264" s="58">
        <f t="shared" si="1025"/>
        <v>0.13</v>
      </c>
      <c r="AU264" s="58">
        <f t="shared" si="1025"/>
        <v>1.7799999999999998</v>
      </c>
      <c r="AV264" s="51">
        <f t="shared" si="1025"/>
        <v>9999696</v>
      </c>
      <c r="AW264" s="51">
        <f t="shared" si="1025"/>
        <v>7101371</v>
      </c>
      <c r="AX264" s="51">
        <f t="shared" si="1025"/>
        <v>0</v>
      </c>
      <c r="AY264" s="51">
        <f t="shared" si="1025"/>
        <v>2400264</v>
      </c>
      <c r="AZ264" s="51">
        <f t="shared" si="1025"/>
        <v>142027</v>
      </c>
      <c r="BA264" s="51">
        <f t="shared" si="1025"/>
        <v>356034</v>
      </c>
      <c r="BB264" s="58">
        <f t="shared" si="1025"/>
        <v>12.6</v>
      </c>
      <c r="BC264" s="58">
        <f t="shared" si="1025"/>
        <v>9</v>
      </c>
      <c r="BD264" s="58">
        <f t="shared" si="1025"/>
        <v>3.6</v>
      </c>
    </row>
    <row r="265" spans="1:56" x14ac:dyDescent="0.25">
      <c r="A265" s="26">
        <v>1492</v>
      </c>
      <c r="B265" s="6">
        <v>600033511</v>
      </c>
      <c r="C265" s="27">
        <v>70948798</v>
      </c>
      <c r="D265" s="28" t="s">
        <v>108</v>
      </c>
      <c r="E265" s="6">
        <v>3146</v>
      </c>
      <c r="F265" s="6" t="s">
        <v>67</v>
      </c>
      <c r="G265" s="27" t="s">
        <v>98</v>
      </c>
      <c r="H265" s="29">
        <v>9059187</v>
      </c>
      <c r="I265" s="29">
        <v>6392565</v>
      </c>
      <c r="J265" s="29">
        <v>0</v>
      </c>
      <c r="K265" s="29">
        <v>2160687</v>
      </c>
      <c r="L265" s="29">
        <v>127851</v>
      </c>
      <c r="M265" s="29">
        <v>378084</v>
      </c>
      <c r="N265" s="63">
        <v>11.49</v>
      </c>
      <c r="O265" s="47">
        <v>7.8</v>
      </c>
      <c r="P265" s="47">
        <v>3.69</v>
      </c>
      <c r="Q265" s="9"/>
      <c r="R265" s="66"/>
      <c r="S265" s="66"/>
      <c r="T265" s="66"/>
      <c r="U265" s="66"/>
      <c r="V265" s="66"/>
      <c r="W265" s="66"/>
      <c r="X265" s="9">
        <f t="shared" ref="X265:X266" si="1026">SUBTOTAL(9,Q265:W265)</f>
        <v>0</v>
      </c>
      <c r="Y265" s="9"/>
      <c r="Z265" s="9"/>
      <c r="AA265" s="9"/>
      <c r="AB265" s="9">
        <f t="shared" ref="AB265:AB266" si="1027">SUBTOTAL(9,Y265:AA265)</f>
        <v>0</v>
      </c>
      <c r="AC265" s="9">
        <f t="shared" ref="AC265:AC266" si="1028">X265+AB265</f>
        <v>0</v>
      </c>
      <c r="AD265" s="9">
        <f t="shared" ref="AD265:AD266" si="1029">ROUND((X265+Y265+Z265)*33.8%,0)</f>
        <v>0</v>
      </c>
      <c r="AE265" s="9">
        <f t="shared" ref="AE265:AE266" si="1030">ROUND(X265*2%,0)</f>
        <v>0</v>
      </c>
      <c r="AF265" s="66"/>
      <c r="AG265" s="66"/>
      <c r="AH265" s="66"/>
      <c r="AI265" s="9">
        <f t="shared" ref="AI265:AI266" si="1031">AF265+AG265+AH265</f>
        <v>0</v>
      </c>
      <c r="AJ265" s="47"/>
      <c r="AK265" s="47"/>
      <c r="AL265" s="47"/>
      <c r="AM265" s="47"/>
      <c r="AN265" s="47"/>
      <c r="AO265" s="47"/>
      <c r="AP265" s="47"/>
      <c r="AQ265" s="47"/>
      <c r="AR265" s="47"/>
      <c r="AS265" s="47">
        <f t="shared" ref="AS265:AS266" si="1032">AJ265+AL265+AM265+AP265+AR265+AN265</f>
        <v>0</v>
      </c>
      <c r="AT265" s="47">
        <f t="shared" ref="AT265:AT266" si="1033">AK265+AQ265+AO265</f>
        <v>0</v>
      </c>
      <c r="AU265" s="47">
        <f t="shared" ref="AU265:AU266" si="1034">AS265+AT265</f>
        <v>0</v>
      </c>
      <c r="AV265" s="9">
        <f t="shared" ref="AV265:AV266" si="1035">AW265+AX265+AY265+AZ265+BA265</f>
        <v>9059187</v>
      </c>
      <c r="AW265" s="9">
        <f t="shared" ref="AW265:AW266" si="1036">I265+X265</f>
        <v>6392565</v>
      </c>
      <c r="AX265" s="9">
        <f t="shared" ref="AX265:AX266" si="1037">J265+AB265</f>
        <v>0</v>
      </c>
      <c r="AY265" s="9">
        <f t="shared" ref="AY265:AY266" si="1038">K265+AD265</f>
        <v>2160687</v>
      </c>
      <c r="AZ265" s="9">
        <f t="shared" ref="AZ265:AZ266" si="1039">L265+AE265</f>
        <v>127851</v>
      </c>
      <c r="BA265" s="9">
        <f t="shared" ref="BA265:BA266" si="1040">M265+AI265</f>
        <v>378084</v>
      </c>
      <c r="BB265" s="47">
        <f t="shared" ref="BB265:BB266" si="1041">BC265+BD265</f>
        <v>11.49</v>
      </c>
      <c r="BC265" s="47">
        <f t="shared" ref="BC265:BC266" si="1042">O265+AS265</f>
        <v>7.8</v>
      </c>
      <c r="BD265" s="47">
        <f t="shared" ref="BD265:BD266" si="1043">P265+AT265</f>
        <v>3.69</v>
      </c>
    </row>
    <row r="266" spans="1:56" x14ac:dyDescent="0.25">
      <c r="A266" s="5">
        <v>1492</v>
      </c>
      <c r="B266" s="2">
        <v>600033511</v>
      </c>
      <c r="C266" s="7">
        <v>70948798</v>
      </c>
      <c r="D266" s="8" t="s">
        <v>108</v>
      </c>
      <c r="E266" s="20">
        <v>3146</v>
      </c>
      <c r="F266" s="20" t="s">
        <v>112</v>
      </c>
      <c r="G266" s="20" t="s">
        <v>98</v>
      </c>
      <c r="H266" s="9">
        <v>0</v>
      </c>
      <c r="I266" s="50">
        <v>0</v>
      </c>
      <c r="J266" s="50">
        <v>0</v>
      </c>
      <c r="K266" s="50">
        <v>0</v>
      </c>
      <c r="L266" s="50">
        <v>0</v>
      </c>
      <c r="M266" s="50">
        <v>0</v>
      </c>
      <c r="N266" s="63">
        <v>0</v>
      </c>
      <c r="O266" s="47">
        <v>0</v>
      </c>
      <c r="P266" s="47">
        <v>0</v>
      </c>
      <c r="Q266" s="9"/>
      <c r="R266" s="50"/>
      <c r="S266" s="50"/>
      <c r="T266" s="50"/>
      <c r="U266" s="50"/>
      <c r="V266" s="50"/>
      <c r="W266" s="50"/>
      <c r="X266" s="9">
        <f t="shared" si="1026"/>
        <v>0</v>
      </c>
      <c r="Y266" s="9"/>
      <c r="Z266" s="9"/>
      <c r="AA266" s="9"/>
      <c r="AB266" s="9">
        <f t="shared" si="1027"/>
        <v>0</v>
      </c>
      <c r="AC266" s="9">
        <f t="shared" si="1028"/>
        <v>0</v>
      </c>
      <c r="AD266" s="9">
        <f t="shared" si="1029"/>
        <v>0</v>
      </c>
      <c r="AE266" s="9">
        <f t="shared" si="1030"/>
        <v>0</v>
      </c>
      <c r="AF266" s="50"/>
      <c r="AG266" s="50"/>
      <c r="AH266" s="50"/>
      <c r="AI266" s="9">
        <f t="shared" si="1031"/>
        <v>0</v>
      </c>
      <c r="AJ266" s="47"/>
      <c r="AK266" s="47"/>
      <c r="AL266" s="47"/>
      <c r="AM266" s="47"/>
      <c r="AN266" s="47"/>
      <c r="AO266" s="47"/>
      <c r="AP266" s="47"/>
      <c r="AQ266" s="47"/>
      <c r="AR266" s="47"/>
      <c r="AS266" s="47">
        <f t="shared" si="1032"/>
        <v>0</v>
      </c>
      <c r="AT266" s="47">
        <f t="shared" si="1033"/>
        <v>0</v>
      </c>
      <c r="AU266" s="47">
        <f t="shared" si="1034"/>
        <v>0</v>
      </c>
      <c r="AV266" s="9">
        <f t="shared" si="1035"/>
        <v>0</v>
      </c>
      <c r="AW266" s="9">
        <f t="shared" si="1036"/>
        <v>0</v>
      </c>
      <c r="AX266" s="9">
        <f t="shared" si="1037"/>
        <v>0</v>
      </c>
      <c r="AY266" s="9">
        <f t="shared" si="1038"/>
        <v>0</v>
      </c>
      <c r="AZ266" s="9">
        <f t="shared" si="1039"/>
        <v>0</v>
      </c>
      <c r="BA266" s="9">
        <f t="shared" si="1040"/>
        <v>0</v>
      </c>
      <c r="BB266" s="47">
        <f t="shared" si="1041"/>
        <v>0</v>
      </c>
      <c r="BC266" s="47">
        <f t="shared" si="1042"/>
        <v>0</v>
      </c>
      <c r="BD266" s="47">
        <f t="shared" si="1043"/>
        <v>0</v>
      </c>
    </row>
    <row r="267" spans="1:56" x14ac:dyDescent="0.25">
      <c r="A267" s="30"/>
      <c r="B267" s="31"/>
      <c r="C267" s="32"/>
      <c r="D267" s="33" t="s">
        <v>204</v>
      </c>
      <c r="E267" s="35"/>
      <c r="F267" s="35"/>
      <c r="G267" s="35"/>
      <c r="H267" s="34">
        <v>9059187</v>
      </c>
      <c r="I267" s="51">
        <v>6392565</v>
      </c>
      <c r="J267" s="51">
        <v>0</v>
      </c>
      <c r="K267" s="51">
        <v>2160687</v>
      </c>
      <c r="L267" s="51">
        <v>127851</v>
      </c>
      <c r="M267" s="51">
        <v>378084</v>
      </c>
      <c r="N267" s="65">
        <v>11.49</v>
      </c>
      <c r="O267" s="65">
        <v>7.8</v>
      </c>
      <c r="P267" s="65">
        <v>3.69</v>
      </c>
      <c r="Q267" s="51">
        <f t="shared" ref="Q267:BD267" si="1044">SUM(Q265:Q266)</f>
        <v>0</v>
      </c>
      <c r="R267" s="51">
        <f t="shared" si="1044"/>
        <v>0</v>
      </c>
      <c r="S267" s="51">
        <f t="shared" si="1044"/>
        <v>0</v>
      </c>
      <c r="T267" s="51">
        <f t="shared" si="1044"/>
        <v>0</v>
      </c>
      <c r="U267" s="51">
        <f t="shared" si="1044"/>
        <v>0</v>
      </c>
      <c r="V267" s="51">
        <f t="shared" si="1044"/>
        <v>0</v>
      </c>
      <c r="W267" s="51">
        <f t="shared" si="1044"/>
        <v>0</v>
      </c>
      <c r="X267" s="51">
        <f t="shared" si="1044"/>
        <v>0</v>
      </c>
      <c r="Y267" s="51">
        <f t="shared" si="1044"/>
        <v>0</v>
      </c>
      <c r="Z267" s="51">
        <f t="shared" si="1044"/>
        <v>0</v>
      </c>
      <c r="AA267" s="51">
        <f t="shared" si="1044"/>
        <v>0</v>
      </c>
      <c r="AB267" s="51">
        <f t="shared" si="1044"/>
        <v>0</v>
      </c>
      <c r="AC267" s="51">
        <f t="shared" si="1044"/>
        <v>0</v>
      </c>
      <c r="AD267" s="51">
        <f t="shared" si="1044"/>
        <v>0</v>
      </c>
      <c r="AE267" s="51">
        <f t="shared" si="1044"/>
        <v>0</v>
      </c>
      <c r="AF267" s="51">
        <f t="shared" si="1044"/>
        <v>0</v>
      </c>
      <c r="AG267" s="51">
        <f t="shared" si="1044"/>
        <v>0</v>
      </c>
      <c r="AH267" s="51">
        <f t="shared" si="1044"/>
        <v>0</v>
      </c>
      <c r="AI267" s="51">
        <f t="shared" si="1044"/>
        <v>0</v>
      </c>
      <c r="AJ267" s="58">
        <f t="shared" si="1044"/>
        <v>0</v>
      </c>
      <c r="AK267" s="58">
        <f t="shared" si="1044"/>
        <v>0</v>
      </c>
      <c r="AL267" s="58">
        <f t="shared" si="1044"/>
        <v>0</v>
      </c>
      <c r="AM267" s="58">
        <f t="shared" si="1044"/>
        <v>0</v>
      </c>
      <c r="AN267" s="58">
        <f t="shared" si="1044"/>
        <v>0</v>
      </c>
      <c r="AO267" s="58">
        <f t="shared" si="1044"/>
        <v>0</v>
      </c>
      <c r="AP267" s="58">
        <f t="shared" si="1044"/>
        <v>0</v>
      </c>
      <c r="AQ267" s="58">
        <f t="shared" si="1044"/>
        <v>0</v>
      </c>
      <c r="AR267" s="58">
        <f t="shared" si="1044"/>
        <v>0</v>
      </c>
      <c r="AS267" s="58">
        <f t="shared" si="1044"/>
        <v>0</v>
      </c>
      <c r="AT267" s="58">
        <f t="shared" si="1044"/>
        <v>0</v>
      </c>
      <c r="AU267" s="58">
        <f t="shared" si="1044"/>
        <v>0</v>
      </c>
      <c r="AV267" s="51">
        <f t="shared" si="1044"/>
        <v>9059187</v>
      </c>
      <c r="AW267" s="51">
        <f t="shared" si="1044"/>
        <v>6392565</v>
      </c>
      <c r="AX267" s="51">
        <f t="shared" si="1044"/>
        <v>0</v>
      </c>
      <c r="AY267" s="51">
        <f t="shared" si="1044"/>
        <v>2160687</v>
      </c>
      <c r="AZ267" s="51">
        <f t="shared" si="1044"/>
        <v>127851</v>
      </c>
      <c r="BA267" s="51">
        <f t="shared" si="1044"/>
        <v>378084</v>
      </c>
      <c r="BB267" s="58">
        <f t="shared" si="1044"/>
        <v>11.49</v>
      </c>
      <c r="BC267" s="58">
        <f t="shared" si="1044"/>
        <v>7.8</v>
      </c>
      <c r="BD267" s="58">
        <f t="shared" si="1044"/>
        <v>3.69</v>
      </c>
    </row>
    <row r="268" spans="1:56" x14ac:dyDescent="0.25">
      <c r="A268" s="26">
        <v>1493</v>
      </c>
      <c r="B268" s="6">
        <v>600033597</v>
      </c>
      <c r="C268" s="27">
        <v>70848211</v>
      </c>
      <c r="D268" s="28" t="s">
        <v>109</v>
      </c>
      <c r="E268" s="6">
        <v>3146</v>
      </c>
      <c r="F268" s="6" t="s">
        <v>67</v>
      </c>
      <c r="G268" s="27" t="s">
        <v>98</v>
      </c>
      <c r="H268" s="29">
        <v>12189933</v>
      </c>
      <c r="I268" s="29">
        <v>8576125</v>
      </c>
      <c r="J268" s="29">
        <v>26000</v>
      </c>
      <c r="K268" s="29">
        <v>2907518</v>
      </c>
      <c r="L268" s="29">
        <v>171523</v>
      </c>
      <c r="M268" s="29">
        <v>508767</v>
      </c>
      <c r="N268" s="63">
        <v>15.379999999999999</v>
      </c>
      <c r="O268" s="47">
        <v>10.5</v>
      </c>
      <c r="P268" s="47">
        <v>4.88</v>
      </c>
      <c r="Q268" s="9"/>
      <c r="R268" s="66"/>
      <c r="S268" s="66"/>
      <c r="T268" s="66">
        <v>2032264</v>
      </c>
      <c r="U268" s="66"/>
      <c r="V268" s="66"/>
      <c r="W268" s="66"/>
      <c r="X268" s="9">
        <f t="shared" ref="X268:X269" si="1045">SUBTOTAL(9,Q268:W268)</f>
        <v>2032264</v>
      </c>
      <c r="Y268" s="9"/>
      <c r="Z268" s="9"/>
      <c r="AA268" s="9"/>
      <c r="AB268" s="9">
        <f t="shared" ref="AB268:AB269" si="1046">SUBTOTAL(9,Y268:AA268)</f>
        <v>0</v>
      </c>
      <c r="AC268" s="9">
        <f t="shared" ref="AC268:AC269" si="1047">X268+AB268</f>
        <v>2032264</v>
      </c>
      <c r="AD268" s="9">
        <f t="shared" ref="AD268:AD269" si="1048">ROUND((X268+Y268+Z268)*33.8%,0)</f>
        <v>686905</v>
      </c>
      <c r="AE268" s="9">
        <f t="shared" ref="AE268:AE269" si="1049">ROUND(X268*2%,0)</f>
        <v>40645</v>
      </c>
      <c r="AF268" s="66"/>
      <c r="AG268" s="66"/>
      <c r="AH268" s="66"/>
      <c r="AI268" s="9">
        <f t="shared" ref="AI268:AI269" si="1050">AF268+AG268+AH268</f>
        <v>0</v>
      </c>
      <c r="AJ268" s="47"/>
      <c r="AK268" s="47"/>
      <c r="AL268" s="47"/>
      <c r="AM268" s="47"/>
      <c r="AN268" s="47">
        <v>3.27</v>
      </c>
      <c r="AO268" s="47">
        <v>0.02</v>
      </c>
      <c r="AP268" s="47"/>
      <c r="AQ268" s="47"/>
      <c r="AR268" s="47"/>
      <c r="AS268" s="47">
        <f t="shared" ref="AS268:AS269" si="1051">AJ268+AL268+AM268+AP268+AR268+AN268</f>
        <v>3.27</v>
      </c>
      <c r="AT268" s="47">
        <f t="shared" ref="AT268:AT269" si="1052">AK268+AQ268+AO268</f>
        <v>0.02</v>
      </c>
      <c r="AU268" s="47">
        <f t="shared" ref="AU268:AU269" si="1053">AS268+AT268</f>
        <v>3.29</v>
      </c>
      <c r="AV268" s="9">
        <f t="shared" ref="AV268:AV269" si="1054">AW268+AX268+AY268+AZ268+BA268</f>
        <v>14949747</v>
      </c>
      <c r="AW268" s="9">
        <f t="shared" ref="AW268:AW269" si="1055">I268+X268</f>
        <v>10608389</v>
      </c>
      <c r="AX268" s="9">
        <f t="shared" ref="AX268:AX269" si="1056">J268+AB268</f>
        <v>26000</v>
      </c>
      <c r="AY268" s="9">
        <f t="shared" ref="AY268:AY269" si="1057">K268+AD268</f>
        <v>3594423</v>
      </c>
      <c r="AZ268" s="9">
        <f t="shared" ref="AZ268:AZ269" si="1058">L268+AE268</f>
        <v>212168</v>
      </c>
      <c r="BA268" s="9">
        <f t="shared" ref="BA268:BA269" si="1059">M268+AI268</f>
        <v>508767</v>
      </c>
      <c r="BB268" s="47">
        <f t="shared" ref="BB268:BB269" si="1060">BC268+BD268</f>
        <v>18.669999999999998</v>
      </c>
      <c r="BC268" s="47">
        <f t="shared" ref="BC268:BC269" si="1061">O268+AS268</f>
        <v>13.77</v>
      </c>
      <c r="BD268" s="47">
        <f t="shared" ref="BD268:BD269" si="1062">P268+AT268</f>
        <v>4.8999999999999995</v>
      </c>
    </row>
    <row r="269" spans="1:56" x14ac:dyDescent="0.25">
      <c r="A269" s="5">
        <v>1493</v>
      </c>
      <c r="B269" s="2">
        <v>600033597</v>
      </c>
      <c r="C269" s="7">
        <v>70848211</v>
      </c>
      <c r="D269" s="8" t="s">
        <v>109</v>
      </c>
      <c r="E269" s="20">
        <v>3146</v>
      </c>
      <c r="F269" s="20" t="s">
        <v>112</v>
      </c>
      <c r="G269" s="20" t="s">
        <v>98</v>
      </c>
      <c r="H269" s="9">
        <v>0</v>
      </c>
      <c r="I269" s="50">
        <v>0</v>
      </c>
      <c r="J269" s="50">
        <v>0</v>
      </c>
      <c r="K269" s="50">
        <v>0</v>
      </c>
      <c r="L269" s="50">
        <v>0</v>
      </c>
      <c r="M269" s="50">
        <v>0</v>
      </c>
      <c r="N269" s="63">
        <v>0</v>
      </c>
      <c r="O269" s="47">
        <v>0</v>
      </c>
      <c r="P269" s="47">
        <v>0</v>
      </c>
      <c r="Q269" s="9"/>
      <c r="R269" s="50"/>
      <c r="S269" s="50"/>
      <c r="T269" s="50"/>
      <c r="U269" s="50"/>
      <c r="V269" s="50"/>
      <c r="W269" s="50"/>
      <c r="X269" s="9">
        <f t="shared" si="1045"/>
        <v>0</v>
      </c>
      <c r="Y269" s="9"/>
      <c r="Z269" s="9"/>
      <c r="AA269" s="9"/>
      <c r="AB269" s="9">
        <f t="shared" si="1046"/>
        <v>0</v>
      </c>
      <c r="AC269" s="9">
        <f t="shared" si="1047"/>
        <v>0</v>
      </c>
      <c r="AD269" s="9">
        <f t="shared" si="1048"/>
        <v>0</v>
      </c>
      <c r="AE269" s="9">
        <f t="shared" si="1049"/>
        <v>0</v>
      </c>
      <c r="AF269" s="50"/>
      <c r="AG269" s="50"/>
      <c r="AH269" s="50"/>
      <c r="AI269" s="9">
        <f t="shared" si="1050"/>
        <v>0</v>
      </c>
      <c r="AJ269" s="47"/>
      <c r="AK269" s="47"/>
      <c r="AL269" s="47"/>
      <c r="AM269" s="47"/>
      <c r="AN269" s="47"/>
      <c r="AO269" s="47"/>
      <c r="AP269" s="47"/>
      <c r="AQ269" s="47"/>
      <c r="AR269" s="47"/>
      <c r="AS269" s="47">
        <f t="shared" si="1051"/>
        <v>0</v>
      </c>
      <c r="AT269" s="47">
        <f t="shared" si="1052"/>
        <v>0</v>
      </c>
      <c r="AU269" s="47">
        <f t="shared" si="1053"/>
        <v>0</v>
      </c>
      <c r="AV269" s="9">
        <f t="shared" si="1054"/>
        <v>0</v>
      </c>
      <c r="AW269" s="9">
        <f t="shared" si="1055"/>
        <v>0</v>
      </c>
      <c r="AX269" s="9">
        <f t="shared" si="1056"/>
        <v>0</v>
      </c>
      <c r="AY269" s="9">
        <f t="shared" si="1057"/>
        <v>0</v>
      </c>
      <c r="AZ269" s="9">
        <f t="shared" si="1058"/>
        <v>0</v>
      </c>
      <c r="BA269" s="9">
        <f t="shared" si="1059"/>
        <v>0</v>
      </c>
      <c r="BB269" s="47">
        <f t="shared" si="1060"/>
        <v>0</v>
      </c>
      <c r="BC269" s="47">
        <f t="shared" si="1061"/>
        <v>0</v>
      </c>
      <c r="BD269" s="47">
        <f t="shared" si="1062"/>
        <v>0</v>
      </c>
    </row>
    <row r="270" spans="1:56" x14ac:dyDescent="0.25">
      <c r="A270" s="30"/>
      <c r="B270" s="31"/>
      <c r="C270" s="32"/>
      <c r="D270" s="33" t="s">
        <v>205</v>
      </c>
      <c r="E270" s="35"/>
      <c r="F270" s="35"/>
      <c r="G270" s="35"/>
      <c r="H270" s="34">
        <v>12189933</v>
      </c>
      <c r="I270" s="51">
        <v>8576125</v>
      </c>
      <c r="J270" s="51">
        <v>26000</v>
      </c>
      <c r="K270" s="51">
        <v>2907518</v>
      </c>
      <c r="L270" s="51">
        <v>171523</v>
      </c>
      <c r="M270" s="51">
        <v>508767</v>
      </c>
      <c r="N270" s="65">
        <v>15.379999999999999</v>
      </c>
      <c r="O270" s="65">
        <v>10.5</v>
      </c>
      <c r="P270" s="65">
        <v>4.88</v>
      </c>
      <c r="Q270" s="51">
        <f t="shared" ref="Q270:BD270" si="1063">SUM(Q268:Q269)</f>
        <v>0</v>
      </c>
      <c r="R270" s="51">
        <f t="shared" si="1063"/>
        <v>0</v>
      </c>
      <c r="S270" s="51">
        <f t="shared" si="1063"/>
        <v>0</v>
      </c>
      <c r="T270" s="51">
        <f t="shared" si="1063"/>
        <v>2032264</v>
      </c>
      <c r="U270" s="51">
        <f t="shared" si="1063"/>
        <v>0</v>
      </c>
      <c r="V270" s="51">
        <f t="shared" si="1063"/>
        <v>0</v>
      </c>
      <c r="W270" s="51">
        <f t="shared" si="1063"/>
        <v>0</v>
      </c>
      <c r="X270" s="51">
        <f t="shared" si="1063"/>
        <v>2032264</v>
      </c>
      <c r="Y270" s="51">
        <f t="shared" si="1063"/>
        <v>0</v>
      </c>
      <c r="Z270" s="51">
        <f t="shared" si="1063"/>
        <v>0</v>
      </c>
      <c r="AA270" s="51">
        <f t="shared" si="1063"/>
        <v>0</v>
      </c>
      <c r="AB270" s="51">
        <f t="shared" si="1063"/>
        <v>0</v>
      </c>
      <c r="AC270" s="51">
        <f t="shared" si="1063"/>
        <v>2032264</v>
      </c>
      <c r="AD270" s="51">
        <f t="shared" si="1063"/>
        <v>686905</v>
      </c>
      <c r="AE270" s="51">
        <f t="shared" si="1063"/>
        <v>40645</v>
      </c>
      <c r="AF270" s="51">
        <f t="shared" si="1063"/>
        <v>0</v>
      </c>
      <c r="AG270" s="51">
        <f t="shared" si="1063"/>
        <v>0</v>
      </c>
      <c r="AH270" s="51">
        <f t="shared" si="1063"/>
        <v>0</v>
      </c>
      <c r="AI270" s="51">
        <f t="shared" si="1063"/>
        <v>0</v>
      </c>
      <c r="AJ270" s="58">
        <f t="shared" si="1063"/>
        <v>0</v>
      </c>
      <c r="AK270" s="58">
        <f t="shared" si="1063"/>
        <v>0</v>
      </c>
      <c r="AL270" s="58">
        <f t="shared" si="1063"/>
        <v>0</v>
      </c>
      <c r="AM270" s="58">
        <f t="shared" si="1063"/>
        <v>0</v>
      </c>
      <c r="AN270" s="58">
        <f t="shared" si="1063"/>
        <v>3.27</v>
      </c>
      <c r="AO270" s="58">
        <f t="shared" si="1063"/>
        <v>0.02</v>
      </c>
      <c r="AP270" s="58">
        <f t="shared" si="1063"/>
        <v>0</v>
      </c>
      <c r="AQ270" s="58">
        <f t="shared" si="1063"/>
        <v>0</v>
      </c>
      <c r="AR270" s="58">
        <f t="shared" si="1063"/>
        <v>0</v>
      </c>
      <c r="AS270" s="58">
        <f t="shared" si="1063"/>
        <v>3.27</v>
      </c>
      <c r="AT270" s="58">
        <f t="shared" si="1063"/>
        <v>0.02</v>
      </c>
      <c r="AU270" s="58">
        <f t="shared" si="1063"/>
        <v>3.29</v>
      </c>
      <c r="AV270" s="51">
        <f t="shared" si="1063"/>
        <v>14949747</v>
      </c>
      <c r="AW270" s="51">
        <f t="shared" si="1063"/>
        <v>10608389</v>
      </c>
      <c r="AX270" s="51">
        <f t="shared" si="1063"/>
        <v>26000</v>
      </c>
      <c r="AY270" s="51">
        <f t="shared" si="1063"/>
        <v>3594423</v>
      </c>
      <c r="AZ270" s="51">
        <f t="shared" si="1063"/>
        <v>212168</v>
      </c>
      <c r="BA270" s="51">
        <f t="shared" si="1063"/>
        <v>508767</v>
      </c>
      <c r="BB270" s="58">
        <f t="shared" si="1063"/>
        <v>18.669999999999998</v>
      </c>
      <c r="BC270" s="58">
        <f t="shared" si="1063"/>
        <v>13.77</v>
      </c>
      <c r="BD270" s="58">
        <f t="shared" si="1063"/>
        <v>4.8999999999999995</v>
      </c>
    </row>
    <row r="271" spans="1:56" x14ac:dyDescent="0.25">
      <c r="A271" s="26">
        <v>1494</v>
      </c>
      <c r="B271" s="6">
        <v>600034062</v>
      </c>
      <c r="C271" s="27">
        <v>70948810</v>
      </c>
      <c r="D271" s="28" t="s">
        <v>110</v>
      </c>
      <c r="E271" s="6">
        <v>3146</v>
      </c>
      <c r="F271" s="6" t="s">
        <v>67</v>
      </c>
      <c r="G271" s="27" t="s">
        <v>98</v>
      </c>
      <c r="H271" s="29">
        <v>6473802</v>
      </c>
      <c r="I271" s="29">
        <v>4564998</v>
      </c>
      <c r="J271" s="29">
        <v>3250</v>
      </c>
      <c r="K271" s="29">
        <v>1544068</v>
      </c>
      <c r="L271" s="29">
        <v>91300</v>
      </c>
      <c r="M271" s="29">
        <v>270186</v>
      </c>
      <c r="N271" s="63">
        <v>8.2000000000000011</v>
      </c>
      <c r="O271" s="47">
        <v>5.57</v>
      </c>
      <c r="P271" s="47">
        <v>2.6300000000000003</v>
      </c>
      <c r="Q271" s="9"/>
      <c r="R271" s="66"/>
      <c r="S271" s="66"/>
      <c r="T271" s="66">
        <v>498202</v>
      </c>
      <c r="U271" s="66"/>
      <c r="V271" s="66"/>
      <c r="W271" s="66"/>
      <c r="X271" s="9">
        <f t="shared" ref="X271:X273" si="1064">SUBTOTAL(9,Q271:W271)</f>
        <v>498202</v>
      </c>
      <c r="Y271" s="9"/>
      <c r="Z271" s="9"/>
      <c r="AA271" s="9"/>
      <c r="AB271" s="9">
        <f t="shared" ref="AB271:AB273" si="1065">SUBTOTAL(9,Y271:AA271)</f>
        <v>0</v>
      </c>
      <c r="AC271" s="9">
        <f t="shared" ref="AC271:AC273" si="1066">X271+AB271</f>
        <v>498202</v>
      </c>
      <c r="AD271" s="9">
        <f t="shared" ref="AD271:AD273" si="1067">ROUND((X271+Y271+Z271)*33.8%,0)</f>
        <v>168392</v>
      </c>
      <c r="AE271" s="9">
        <f t="shared" ref="AE271:AE273" si="1068">ROUND(X271*2%,0)</f>
        <v>9964</v>
      </c>
      <c r="AF271" s="66"/>
      <c r="AG271" s="66"/>
      <c r="AH271" s="66"/>
      <c r="AI271" s="9">
        <f t="shared" ref="AI271:AI273" si="1069">AF271+AG271+AH271</f>
        <v>0</v>
      </c>
      <c r="AJ271" s="47"/>
      <c r="AK271" s="47"/>
      <c r="AL271" s="47"/>
      <c r="AM271" s="47"/>
      <c r="AN271" s="47">
        <v>0.8</v>
      </c>
      <c r="AO271" s="47"/>
      <c r="AP271" s="47"/>
      <c r="AQ271" s="47"/>
      <c r="AR271" s="47"/>
      <c r="AS271" s="47">
        <f t="shared" ref="AS271:AS273" si="1070">AJ271+AL271+AM271+AP271+AR271+AN271</f>
        <v>0.8</v>
      </c>
      <c r="AT271" s="47">
        <f t="shared" ref="AT271:AT273" si="1071">AK271+AQ271+AO271</f>
        <v>0</v>
      </c>
      <c r="AU271" s="47">
        <f t="shared" ref="AU271:AU273" si="1072">AS271+AT271</f>
        <v>0.8</v>
      </c>
      <c r="AV271" s="9">
        <f t="shared" ref="AV271:AV273" si="1073">AW271+AX271+AY271+AZ271+BA271</f>
        <v>7150360</v>
      </c>
      <c r="AW271" s="9">
        <f t="shared" ref="AW271:AW273" si="1074">I271+X271</f>
        <v>5063200</v>
      </c>
      <c r="AX271" s="9">
        <f t="shared" ref="AX271:AX273" si="1075">J271+AB271</f>
        <v>3250</v>
      </c>
      <c r="AY271" s="9">
        <f t="shared" ref="AY271:AY273" si="1076">K271+AD271</f>
        <v>1712460</v>
      </c>
      <c r="AZ271" s="9">
        <f t="shared" ref="AZ271:AZ273" si="1077">L271+AE271</f>
        <v>101264</v>
      </c>
      <c r="BA271" s="9">
        <f t="shared" ref="BA271:BA273" si="1078">M271+AI271</f>
        <v>270186</v>
      </c>
      <c r="BB271" s="47">
        <f t="shared" ref="BB271:BB273" si="1079">BC271+BD271</f>
        <v>9</v>
      </c>
      <c r="BC271" s="47">
        <f t="shared" ref="BC271:BC273" si="1080">O271+AS271</f>
        <v>6.37</v>
      </c>
      <c r="BD271" s="47">
        <f t="shared" ref="BD271:BD273" si="1081">P271+AT271</f>
        <v>2.6300000000000003</v>
      </c>
    </row>
    <row r="272" spans="1:56" x14ac:dyDescent="0.25">
      <c r="A272" s="5">
        <v>1494</v>
      </c>
      <c r="B272" s="2">
        <v>600034062</v>
      </c>
      <c r="C272" s="7">
        <v>70948810</v>
      </c>
      <c r="D272" s="8" t="s">
        <v>110</v>
      </c>
      <c r="E272" s="2">
        <v>3146</v>
      </c>
      <c r="F272" s="2" t="s">
        <v>58</v>
      </c>
      <c r="G272" s="7" t="s">
        <v>98</v>
      </c>
      <c r="H272" s="9">
        <v>2692390</v>
      </c>
      <c r="I272" s="9">
        <v>1980175</v>
      </c>
      <c r="J272" s="9">
        <v>0</v>
      </c>
      <c r="K272" s="9">
        <v>669299</v>
      </c>
      <c r="L272" s="9">
        <v>39604</v>
      </c>
      <c r="M272" s="9">
        <v>3312</v>
      </c>
      <c r="N272" s="63">
        <v>3.4000000000000004</v>
      </c>
      <c r="O272" s="47">
        <v>2.85</v>
      </c>
      <c r="P272" s="47">
        <v>0.55000000000000004</v>
      </c>
      <c r="Q272" s="9"/>
      <c r="R272" s="50"/>
      <c r="S272" s="50"/>
      <c r="T272" s="50">
        <v>158792</v>
      </c>
      <c r="U272" s="50"/>
      <c r="V272" s="50"/>
      <c r="W272" s="50"/>
      <c r="X272" s="9">
        <f t="shared" si="1064"/>
        <v>158792</v>
      </c>
      <c r="Y272" s="9"/>
      <c r="Z272" s="9"/>
      <c r="AA272" s="9"/>
      <c r="AB272" s="9">
        <f t="shared" si="1065"/>
        <v>0</v>
      </c>
      <c r="AC272" s="9">
        <f t="shared" si="1066"/>
        <v>158792</v>
      </c>
      <c r="AD272" s="9">
        <f t="shared" si="1067"/>
        <v>53672</v>
      </c>
      <c r="AE272" s="9">
        <f t="shared" si="1068"/>
        <v>3176</v>
      </c>
      <c r="AF272" s="50"/>
      <c r="AG272" s="50"/>
      <c r="AH272" s="50"/>
      <c r="AI272" s="9">
        <f t="shared" si="1069"/>
        <v>0</v>
      </c>
      <c r="AJ272" s="47"/>
      <c r="AK272" s="47"/>
      <c r="AL272" s="47"/>
      <c r="AM272" s="47"/>
      <c r="AN272" s="47"/>
      <c r="AO272" s="47">
        <v>0.65</v>
      </c>
      <c r="AP272" s="47"/>
      <c r="AQ272" s="47"/>
      <c r="AR272" s="47"/>
      <c r="AS272" s="47">
        <f t="shared" si="1070"/>
        <v>0</v>
      </c>
      <c r="AT272" s="47">
        <f t="shared" si="1071"/>
        <v>0.65</v>
      </c>
      <c r="AU272" s="47">
        <f t="shared" si="1072"/>
        <v>0.65</v>
      </c>
      <c r="AV272" s="9">
        <f t="shared" si="1073"/>
        <v>2908030</v>
      </c>
      <c r="AW272" s="9">
        <f t="shared" si="1074"/>
        <v>2138967</v>
      </c>
      <c r="AX272" s="9">
        <f t="shared" si="1075"/>
        <v>0</v>
      </c>
      <c r="AY272" s="9">
        <f t="shared" si="1076"/>
        <v>722971</v>
      </c>
      <c r="AZ272" s="9">
        <f t="shared" si="1077"/>
        <v>42780</v>
      </c>
      <c r="BA272" s="9">
        <f t="shared" si="1078"/>
        <v>3312</v>
      </c>
      <c r="BB272" s="47">
        <f t="shared" si="1079"/>
        <v>4.0500000000000007</v>
      </c>
      <c r="BC272" s="47">
        <f t="shared" si="1080"/>
        <v>2.85</v>
      </c>
      <c r="BD272" s="47">
        <f t="shared" si="1081"/>
        <v>1.2000000000000002</v>
      </c>
    </row>
    <row r="273" spans="1:56" x14ac:dyDescent="0.25">
      <c r="A273" s="5">
        <v>1494</v>
      </c>
      <c r="B273" s="2">
        <v>600034062</v>
      </c>
      <c r="C273" s="7">
        <v>70948810</v>
      </c>
      <c r="D273" s="8" t="s">
        <v>110</v>
      </c>
      <c r="E273" s="20">
        <v>3146</v>
      </c>
      <c r="F273" s="20" t="s">
        <v>112</v>
      </c>
      <c r="G273" s="20" t="s">
        <v>98</v>
      </c>
      <c r="H273" s="9">
        <v>0</v>
      </c>
      <c r="I273" s="50">
        <v>0</v>
      </c>
      <c r="J273" s="50">
        <v>0</v>
      </c>
      <c r="K273" s="50">
        <v>0</v>
      </c>
      <c r="L273" s="50">
        <v>0</v>
      </c>
      <c r="M273" s="50">
        <v>0</v>
      </c>
      <c r="N273" s="63">
        <v>0</v>
      </c>
      <c r="O273" s="47">
        <v>0</v>
      </c>
      <c r="P273" s="47">
        <v>0</v>
      </c>
      <c r="Q273" s="9"/>
      <c r="R273" s="50"/>
      <c r="S273" s="50"/>
      <c r="T273" s="50"/>
      <c r="U273" s="50"/>
      <c r="V273" s="50"/>
      <c r="W273" s="50"/>
      <c r="X273" s="9">
        <f t="shared" si="1064"/>
        <v>0</v>
      </c>
      <c r="Y273" s="9"/>
      <c r="Z273" s="9"/>
      <c r="AA273" s="9"/>
      <c r="AB273" s="9">
        <f t="shared" si="1065"/>
        <v>0</v>
      </c>
      <c r="AC273" s="9">
        <f t="shared" si="1066"/>
        <v>0</v>
      </c>
      <c r="AD273" s="9">
        <f t="shared" si="1067"/>
        <v>0</v>
      </c>
      <c r="AE273" s="9">
        <f t="shared" si="1068"/>
        <v>0</v>
      </c>
      <c r="AF273" s="50"/>
      <c r="AG273" s="50"/>
      <c r="AH273" s="50"/>
      <c r="AI273" s="9">
        <f t="shared" si="1069"/>
        <v>0</v>
      </c>
      <c r="AJ273" s="47"/>
      <c r="AK273" s="47"/>
      <c r="AL273" s="47"/>
      <c r="AM273" s="47"/>
      <c r="AN273" s="47"/>
      <c r="AO273" s="47"/>
      <c r="AP273" s="47"/>
      <c r="AQ273" s="47"/>
      <c r="AR273" s="47"/>
      <c r="AS273" s="47">
        <f t="shared" si="1070"/>
        <v>0</v>
      </c>
      <c r="AT273" s="47">
        <f t="shared" si="1071"/>
        <v>0</v>
      </c>
      <c r="AU273" s="47">
        <f t="shared" si="1072"/>
        <v>0</v>
      </c>
      <c r="AV273" s="9">
        <f t="shared" si="1073"/>
        <v>0</v>
      </c>
      <c r="AW273" s="9">
        <f t="shared" si="1074"/>
        <v>0</v>
      </c>
      <c r="AX273" s="9">
        <f t="shared" si="1075"/>
        <v>0</v>
      </c>
      <c r="AY273" s="9">
        <f t="shared" si="1076"/>
        <v>0</v>
      </c>
      <c r="AZ273" s="9">
        <f t="shared" si="1077"/>
        <v>0</v>
      </c>
      <c r="BA273" s="9">
        <f t="shared" si="1078"/>
        <v>0</v>
      </c>
      <c r="BB273" s="47">
        <f t="shared" si="1079"/>
        <v>0</v>
      </c>
      <c r="BC273" s="47">
        <f t="shared" si="1080"/>
        <v>0</v>
      </c>
      <c r="BD273" s="47">
        <f t="shared" si="1081"/>
        <v>0</v>
      </c>
    </row>
    <row r="274" spans="1:56" x14ac:dyDescent="0.25">
      <c r="A274" s="30"/>
      <c r="B274" s="31"/>
      <c r="C274" s="32"/>
      <c r="D274" s="33" t="s">
        <v>206</v>
      </c>
      <c r="E274" s="35"/>
      <c r="F274" s="35"/>
      <c r="G274" s="35"/>
      <c r="H274" s="34">
        <v>9166192</v>
      </c>
      <c r="I274" s="51">
        <v>6545173</v>
      </c>
      <c r="J274" s="51">
        <v>3250</v>
      </c>
      <c r="K274" s="51">
        <v>2213367</v>
      </c>
      <c r="L274" s="51">
        <v>130904</v>
      </c>
      <c r="M274" s="51">
        <v>273498</v>
      </c>
      <c r="N274" s="65">
        <v>11.600000000000001</v>
      </c>
      <c r="O274" s="65">
        <v>8.42</v>
      </c>
      <c r="P274" s="65">
        <v>3.1800000000000006</v>
      </c>
      <c r="Q274" s="51">
        <f t="shared" ref="Q274:BD274" si="1082">SUM(Q271:Q273)</f>
        <v>0</v>
      </c>
      <c r="R274" s="51">
        <f t="shared" si="1082"/>
        <v>0</v>
      </c>
      <c r="S274" s="51">
        <f t="shared" si="1082"/>
        <v>0</v>
      </c>
      <c r="T274" s="51">
        <f t="shared" si="1082"/>
        <v>656994</v>
      </c>
      <c r="U274" s="51">
        <f t="shared" si="1082"/>
        <v>0</v>
      </c>
      <c r="V274" s="51">
        <f t="shared" si="1082"/>
        <v>0</v>
      </c>
      <c r="W274" s="51">
        <f t="shared" si="1082"/>
        <v>0</v>
      </c>
      <c r="X274" s="51">
        <f t="shared" si="1082"/>
        <v>656994</v>
      </c>
      <c r="Y274" s="51">
        <f t="shared" si="1082"/>
        <v>0</v>
      </c>
      <c r="Z274" s="51">
        <f t="shared" si="1082"/>
        <v>0</v>
      </c>
      <c r="AA274" s="51">
        <f t="shared" si="1082"/>
        <v>0</v>
      </c>
      <c r="AB274" s="51">
        <f t="shared" si="1082"/>
        <v>0</v>
      </c>
      <c r="AC274" s="51">
        <f t="shared" si="1082"/>
        <v>656994</v>
      </c>
      <c r="AD274" s="51">
        <f t="shared" si="1082"/>
        <v>222064</v>
      </c>
      <c r="AE274" s="51">
        <f t="shared" si="1082"/>
        <v>13140</v>
      </c>
      <c r="AF274" s="51">
        <f t="shared" si="1082"/>
        <v>0</v>
      </c>
      <c r="AG274" s="51">
        <f t="shared" si="1082"/>
        <v>0</v>
      </c>
      <c r="AH274" s="51">
        <f t="shared" si="1082"/>
        <v>0</v>
      </c>
      <c r="AI274" s="51">
        <f t="shared" si="1082"/>
        <v>0</v>
      </c>
      <c r="AJ274" s="58">
        <f t="shared" si="1082"/>
        <v>0</v>
      </c>
      <c r="AK274" s="58">
        <f t="shared" si="1082"/>
        <v>0</v>
      </c>
      <c r="AL274" s="58">
        <f t="shared" si="1082"/>
        <v>0</v>
      </c>
      <c r="AM274" s="58">
        <f t="shared" si="1082"/>
        <v>0</v>
      </c>
      <c r="AN274" s="58">
        <f t="shared" si="1082"/>
        <v>0.8</v>
      </c>
      <c r="AO274" s="58">
        <f t="shared" si="1082"/>
        <v>0.65</v>
      </c>
      <c r="AP274" s="58">
        <f t="shared" si="1082"/>
        <v>0</v>
      </c>
      <c r="AQ274" s="58">
        <f t="shared" si="1082"/>
        <v>0</v>
      </c>
      <c r="AR274" s="58">
        <f t="shared" si="1082"/>
        <v>0</v>
      </c>
      <c r="AS274" s="58">
        <f t="shared" si="1082"/>
        <v>0.8</v>
      </c>
      <c r="AT274" s="58">
        <f t="shared" si="1082"/>
        <v>0.65</v>
      </c>
      <c r="AU274" s="58">
        <f t="shared" si="1082"/>
        <v>1.4500000000000002</v>
      </c>
      <c r="AV274" s="51">
        <f t="shared" si="1082"/>
        <v>10058390</v>
      </c>
      <c r="AW274" s="51">
        <f t="shared" si="1082"/>
        <v>7202167</v>
      </c>
      <c r="AX274" s="51">
        <f t="shared" si="1082"/>
        <v>3250</v>
      </c>
      <c r="AY274" s="51">
        <f t="shared" si="1082"/>
        <v>2435431</v>
      </c>
      <c r="AZ274" s="51">
        <f t="shared" si="1082"/>
        <v>144044</v>
      </c>
      <c r="BA274" s="51">
        <f t="shared" si="1082"/>
        <v>273498</v>
      </c>
      <c r="BB274" s="58">
        <f t="shared" si="1082"/>
        <v>13.05</v>
      </c>
      <c r="BC274" s="58">
        <f t="shared" si="1082"/>
        <v>9.2200000000000006</v>
      </c>
      <c r="BD274" s="58">
        <f t="shared" si="1082"/>
        <v>3.8300000000000005</v>
      </c>
    </row>
    <row r="275" spans="1:56" x14ac:dyDescent="0.25">
      <c r="A275" s="26">
        <v>1498</v>
      </c>
      <c r="B275" s="6">
        <v>691013861</v>
      </c>
      <c r="C275" s="27">
        <v>8729590</v>
      </c>
      <c r="D275" s="28" t="s">
        <v>111</v>
      </c>
      <c r="E275" s="6">
        <v>3146</v>
      </c>
      <c r="F275" s="6" t="s">
        <v>58</v>
      </c>
      <c r="G275" s="27" t="s">
        <v>98</v>
      </c>
      <c r="H275" s="29">
        <v>11683411</v>
      </c>
      <c r="I275" s="29">
        <v>8593808</v>
      </c>
      <c r="J275" s="29">
        <v>0</v>
      </c>
      <c r="K275" s="29">
        <v>2904707</v>
      </c>
      <c r="L275" s="29">
        <v>171876</v>
      </c>
      <c r="M275" s="29">
        <v>13020</v>
      </c>
      <c r="N275" s="63">
        <v>14.88</v>
      </c>
      <c r="O275" s="47">
        <v>12.21</v>
      </c>
      <c r="P275" s="47">
        <v>2.67</v>
      </c>
      <c r="Q275" s="9"/>
      <c r="R275" s="66"/>
      <c r="S275" s="66"/>
      <c r="T275" s="66"/>
      <c r="U275" s="66"/>
      <c r="V275" s="66"/>
      <c r="W275" s="66"/>
      <c r="X275" s="9">
        <f t="shared" ref="X275:X277" si="1083">SUBTOTAL(9,Q275:W275)</f>
        <v>0</v>
      </c>
      <c r="Y275" s="9"/>
      <c r="Z275" s="9"/>
      <c r="AA275" s="9"/>
      <c r="AB275" s="9">
        <f t="shared" ref="AB275:AB277" si="1084">SUBTOTAL(9,Y275:AA275)</f>
        <v>0</v>
      </c>
      <c r="AC275" s="9">
        <f t="shared" ref="AC275:AC277" si="1085">X275+AB275</f>
        <v>0</v>
      </c>
      <c r="AD275" s="9">
        <f t="shared" ref="AD275:AD277" si="1086">ROUND((X275+Y275+Z275)*33.8%,0)</f>
        <v>0</v>
      </c>
      <c r="AE275" s="9">
        <f t="shared" ref="AE275:AE277" si="1087">ROUND(X275*2%,0)</f>
        <v>0</v>
      </c>
      <c r="AF275" s="66"/>
      <c r="AG275" s="66"/>
      <c r="AH275" s="66"/>
      <c r="AI275" s="9">
        <f t="shared" ref="AI275:AI277" si="1088">AF275+AG275+AH275</f>
        <v>0</v>
      </c>
      <c r="AJ275" s="47"/>
      <c r="AK275" s="47"/>
      <c r="AL275" s="47"/>
      <c r="AM275" s="47"/>
      <c r="AN275" s="47"/>
      <c r="AO275" s="47"/>
      <c r="AP275" s="47"/>
      <c r="AQ275" s="47"/>
      <c r="AR275" s="47"/>
      <c r="AS275" s="47">
        <f t="shared" ref="AS275:AS277" si="1089">AJ275+AL275+AM275+AP275+AR275+AN275</f>
        <v>0</v>
      </c>
      <c r="AT275" s="47">
        <f t="shared" ref="AT275:AT277" si="1090">AK275+AQ275+AO275</f>
        <v>0</v>
      </c>
      <c r="AU275" s="47">
        <f t="shared" ref="AU275:AU277" si="1091">AS275+AT275</f>
        <v>0</v>
      </c>
      <c r="AV275" s="9">
        <f t="shared" ref="AV275:AV277" si="1092">AW275+AX275+AY275+AZ275+BA275</f>
        <v>11683411</v>
      </c>
      <c r="AW275" s="9">
        <f t="shared" ref="AW275:AW277" si="1093">I275+X275</f>
        <v>8593808</v>
      </c>
      <c r="AX275" s="9">
        <f t="shared" ref="AX275:AX277" si="1094">J275+AB275</f>
        <v>0</v>
      </c>
      <c r="AY275" s="9">
        <f t="shared" ref="AY275:AY277" si="1095">K275+AD275</f>
        <v>2904707</v>
      </c>
      <c r="AZ275" s="9">
        <f t="shared" ref="AZ275:AZ277" si="1096">L275+AE275</f>
        <v>171876</v>
      </c>
      <c r="BA275" s="9">
        <f t="shared" ref="BA275:BA277" si="1097">M275+AI275</f>
        <v>13020</v>
      </c>
      <c r="BB275" s="47">
        <f t="shared" ref="BB275:BB277" si="1098">BC275+BD275</f>
        <v>14.88</v>
      </c>
      <c r="BC275" s="47">
        <f t="shared" ref="BC275:BC277" si="1099">O275+AS275</f>
        <v>12.21</v>
      </c>
      <c r="BD275" s="47">
        <f t="shared" ref="BD275:BD277" si="1100">P275+AT275</f>
        <v>2.67</v>
      </c>
    </row>
    <row r="276" spans="1:56" x14ac:dyDescent="0.25">
      <c r="A276" s="5">
        <v>1498</v>
      </c>
      <c r="B276" s="2">
        <v>691013861</v>
      </c>
      <c r="C276" s="7">
        <v>8729590</v>
      </c>
      <c r="D276" s="8" t="s">
        <v>111</v>
      </c>
      <c r="E276" s="2">
        <v>3146</v>
      </c>
      <c r="F276" s="2" t="s">
        <v>58</v>
      </c>
      <c r="G276" s="7" t="s">
        <v>98</v>
      </c>
      <c r="H276" s="9">
        <v>1024280</v>
      </c>
      <c r="I276" s="9">
        <v>753328</v>
      </c>
      <c r="J276" s="9">
        <v>0</v>
      </c>
      <c r="K276" s="9">
        <v>254625</v>
      </c>
      <c r="L276" s="9">
        <v>15067</v>
      </c>
      <c r="M276" s="9">
        <v>1260</v>
      </c>
      <c r="N276" s="63">
        <v>1.3</v>
      </c>
      <c r="O276" s="47">
        <v>1.0900000000000001</v>
      </c>
      <c r="P276" s="47">
        <v>0.21</v>
      </c>
      <c r="Q276" s="9"/>
      <c r="R276" s="50"/>
      <c r="S276" s="50"/>
      <c r="T276" s="50"/>
      <c r="U276" s="50"/>
      <c r="V276" s="50"/>
      <c r="W276" s="50"/>
      <c r="X276" s="9">
        <f t="shared" si="1083"/>
        <v>0</v>
      </c>
      <c r="Y276" s="9"/>
      <c r="Z276" s="9"/>
      <c r="AA276" s="9"/>
      <c r="AB276" s="9">
        <f t="shared" si="1084"/>
        <v>0</v>
      </c>
      <c r="AC276" s="9">
        <f t="shared" si="1085"/>
        <v>0</v>
      </c>
      <c r="AD276" s="9">
        <f t="shared" si="1086"/>
        <v>0</v>
      </c>
      <c r="AE276" s="9">
        <f t="shared" si="1087"/>
        <v>0</v>
      </c>
      <c r="AF276" s="50"/>
      <c r="AG276" s="50"/>
      <c r="AH276" s="50"/>
      <c r="AI276" s="9">
        <f t="shared" si="1088"/>
        <v>0</v>
      </c>
      <c r="AJ276" s="47"/>
      <c r="AK276" s="47"/>
      <c r="AL276" s="47"/>
      <c r="AM276" s="47"/>
      <c r="AN276" s="47"/>
      <c r="AO276" s="47"/>
      <c r="AP276" s="47"/>
      <c r="AQ276" s="47"/>
      <c r="AR276" s="47"/>
      <c r="AS276" s="47">
        <f t="shared" si="1089"/>
        <v>0</v>
      </c>
      <c r="AT276" s="47">
        <f t="shared" si="1090"/>
        <v>0</v>
      </c>
      <c r="AU276" s="47">
        <f t="shared" si="1091"/>
        <v>0</v>
      </c>
      <c r="AV276" s="9">
        <f t="shared" si="1092"/>
        <v>1024280</v>
      </c>
      <c r="AW276" s="9">
        <f t="shared" si="1093"/>
        <v>753328</v>
      </c>
      <c r="AX276" s="9">
        <f t="shared" si="1094"/>
        <v>0</v>
      </c>
      <c r="AY276" s="9">
        <f t="shared" si="1095"/>
        <v>254625</v>
      </c>
      <c r="AZ276" s="9">
        <f t="shared" si="1096"/>
        <v>15067</v>
      </c>
      <c r="BA276" s="9">
        <f t="shared" si="1097"/>
        <v>1260</v>
      </c>
      <c r="BB276" s="47">
        <f t="shared" si="1098"/>
        <v>1.3</v>
      </c>
      <c r="BC276" s="47">
        <f t="shared" si="1099"/>
        <v>1.0900000000000001</v>
      </c>
      <c r="BD276" s="47">
        <f t="shared" si="1100"/>
        <v>0.21</v>
      </c>
    </row>
    <row r="277" spans="1:56" x14ac:dyDescent="0.25">
      <c r="A277" s="5">
        <v>1498</v>
      </c>
      <c r="B277" s="2">
        <v>691013861</v>
      </c>
      <c r="C277" s="7">
        <v>8729590</v>
      </c>
      <c r="D277" s="8" t="s">
        <v>111</v>
      </c>
      <c r="E277" s="20">
        <v>3146</v>
      </c>
      <c r="F277" s="20" t="s">
        <v>112</v>
      </c>
      <c r="G277" s="20" t="s">
        <v>98</v>
      </c>
      <c r="H277" s="9">
        <v>0</v>
      </c>
      <c r="I277" s="50">
        <v>0</v>
      </c>
      <c r="J277" s="50">
        <v>0</v>
      </c>
      <c r="K277" s="50">
        <v>0</v>
      </c>
      <c r="L277" s="50">
        <v>0</v>
      </c>
      <c r="M277" s="50">
        <v>0</v>
      </c>
      <c r="N277" s="63">
        <v>0</v>
      </c>
      <c r="O277" s="47">
        <v>0</v>
      </c>
      <c r="P277" s="47">
        <v>0</v>
      </c>
      <c r="Q277" s="9"/>
      <c r="R277" s="50"/>
      <c r="S277" s="50"/>
      <c r="T277" s="50"/>
      <c r="U277" s="50"/>
      <c r="V277" s="50"/>
      <c r="W277" s="50"/>
      <c r="X277" s="9">
        <f t="shared" si="1083"/>
        <v>0</v>
      </c>
      <c r="Y277" s="9"/>
      <c r="Z277" s="9"/>
      <c r="AA277" s="9"/>
      <c r="AB277" s="9">
        <f t="shared" si="1084"/>
        <v>0</v>
      </c>
      <c r="AC277" s="9">
        <f t="shared" si="1085"/>
        <v>0</v>
      </c>
      <c r="AD277" s="9">
        <f t="shared" si="1086"/>
        <v>0</v>
      </c>
      <c r="AE277" s="9">
        <f t="shared" si="1087"/>
        <v>0</v>
      </c>
      <c r="AF277" s="50"/>
      <c r="AG277" s="50"/>
      <c r="AH277" s="50"/>
      <c r="AI277" s="9">
        <f t="shared" si="1088"/>
        <v>0</v>
      </c>
      <c r="AJ277" s="47"/>
      <c r="AK277" s="47"/>
      <c r="AL277" s="47"/>
      <c r="AM277" s="47"/>
      <c r="AN277" s="47"/>
      <c r="AO277" s="47"/>
      <c r="AP277" s="47"/>
      <c r="AQ277" s="47"/>
      <c r="AR277" s="47"/>
      <c r="AS277" s="47">
        <f t="shared" si="1089"/>
        <v>0</v>
      </c>
      <c r="AT277" s="47">
        <f t="shared" si="1090"/>
        <v>0</v>
      </c>
      <c r="AU277" s="47">
        <f t="shared" si="1091"/>
        <v>0</v>
      </c>
      <c r="AV277" s="9">
        <f t="shared" si="1092"/>
        <v>0</v>
      </c>
      <c r="AW277" s="9">
        <f t="shared" si="1093"/>
        <v>0</v>
      </c>
      <c r="AX277" s="9">
        <f t="shared" si="1094"/>
        <v>0</v>
      </c>
      <c r="AY277" s="9">
        <f t="shared" si="1095"/>
        <v>0</v>
      </c>
      <c r="AZ277" s="9">
        <f t="shared" si="1096"/>
        <v>0</v>
      </c>
      <c r="BA277" s="9">
        <f t="shared" si="1097"/>
        <v>0</v>
      </c>
      <c r="BB277" s="47">
        <f t="shared" si="1098"/>
        <v>0</v>
      </c>
      <c r="BC277" s="47">
        <f t="shared" si="1099"/>
        <v>0</v>
      </c>
      <c r="BD277" s="47">
        <f t="shared" si="1100"/>
        <v>0</v>
      </c>
    </row>
    <row r="278" spans="1:56" x14ac:dyDescent="0.25">
      <c r="A278" s="30"/>
      <c r="B278" s="31"/>
      <c r="C278" s="32"/>
      <c r="D278" s="33" t="s">
        <v>207</v>
      </c>
      <c r="E278" s="35"/>
      <c r="F278" s="35"/>
      <c r="G278" s="35"/>
      <c r="H278" s="34">
        <v>12707691</v>
      </c>
      <c r="I278" s="51">
        <v>9347136</v>
      </c>
      <c r="J278" s="51">
        <v>0</v>
      </c>
      <c r="K278" s="51">
        <v>3159332</v>
      </c>
      <c r="L278" s="51">
        <v>186943</v>
      </c>
      <c r="M278" s="51">
        <v>14280</v>
      </c>
      <c r="N278" s="65">
        <v>16.18</v>
      </c>
      <c r="O278" s="65">
        <v>13.3</v>
      </c>
      <c r="P278" s="65">
        <v>2.88</v>
      </c>
      <c r="Q278" s="51">
        <f t="shared" ref="Q278:BD278" si="1101">SUM(Q275:Q277)</f>
        <v>0</v>
      </c>
      <c r="R278" s="51">
        <f t="shared" si="1101"/>
        <v>0</v>
      </c>
      <c r="S278" s="51">
        <f t="shared" si="1101"/>
        <v>0</v>
      </c>
      <c r="T278" s="51">
        <f t="shared" si="1101"/>
        <v>0</v>
      </c>
      <c r="U278" s="51">
        <f t="shared" si="1101"/>
        <v>0</v>
      </c>
      <c r="V278" s="51">
        <f t="shared" si="1101"/>
        <v>0</v>
      </c>
      <c r="W278" s="51">
        <f t="shared" si="1101"/>
        <v>0</v>
      </c>
      <c r="X278" s="51">
        <f t="shared" si="1101"/>
        <v>0</v>
      </c>
      <c r="Y278" s="51">
        <f t="shared" si="1101"/>
        <v>0</v>
      </c>
      <c r="Z278" s="51">
        <f t="shared" si="1101"/>
        <v>0</v>
      </c>
      <c r="AA278" s="51">
        <f t="shared" si="1101"/>
        <v>0</v>
      </c>
      <c r="AB278" s="51">
        <f t="shared" si="1101"/>
        <v>0</v>
      </c>
      <c r="AC278" s="51">
        <f t="shared" si="1101"/>
        <v>0</v>
      </c>
      <c r="AD278" s="51">
        <f t="shared" si="1101"/>
        <v>0</v>
      </c>
      <c r="AE278" s="51">
        <f t="shared" si="1101"/>
        <v>0</v>
      </c>
      <c r="AF278" s="51">
        <f t="shared" si="1101"/>
        <v>0</v>
      </c>
      <c r="AG278" s="51">
        <f t="shared" si="1101"/>
        <v>0</v>
      </c>
      <c r="AH278" s="51">
        <f t="shared" si="1101"/>
        <v>0</v>
      </c>
      <c r="AI278" s="51">
        <f t="shared" si="1101"/>
        <v>0</v>
      </c>
      <c r="AJ278" s="58">
        <f t="shared" si="1101"/>
        <v>0</v>
      </c>
      <c r="AK278" s="58">
        <f t="shared" si="1101"/>
        <v>0</v>
      </c>
      <c r="AL278" s="58">
        <f t="shared" si="1101"/>
        <v>0</v>
      </c>
      <c r="AM278" s="58">
        <f t="shared" si="1101"/>
        <v>0</v>
      </c>
      <c r="AN278" s="58">
        <f t="shared" ref="AN278:AO278" si="1102">SUM(AN275:AN277)</f>
        <v>0</v>
      </c>
      <c r="AO278" s="58">
        <f t="shared" si="1102"/>
        <v>0</v>
      </c>
      <c r="AP278" s="58">
        <f t="shared" si="1101"/>
        <v>0</v>
      </c>
      <c r="AQ278" s="58">
        <f t="shared" si="1101"/>
        <v>0</v>
      </c>
      <c r="AR278" s="58">
        <f t="shared" si="1101"/>
        <v>0</v>
      </c>
      <c r="AS278" s="58">
        <f t="shared" si="1101"/>
        <v>0</v>
      </c>
      <c r="AT278" s="58">
        <f t="shared" si="1101"/>
        <v>0</v>
      </c>
      <c r="AU278" s="58">
        <f t="shared" si="1101"/>
        <v>0</v>
      </c>
      <c r="AV278" s="51">
        <f t="shared" si="1101"/>
        <v>12707691</v>
      </c>
      <c r="AW278" s="51">
        <f t="shared" si="1101"/>
        <v>9347136</v>
      </c>
      <c r="AX278" s="51">
        <f t="shared" si="1101"/>
        <v>0</v>
      </c>
      <c r="AY278" s="51">
        <f t="shared" si="1101"/>
        <v>3159332</v>
      </c>
      <c r="AZ278" s="51">
        <f t="shared" si="1101"/>
        <v>186943</v>
      </c>
      <c r="BA278" s="51">
        <f t="shared" si="1101"/>
        <v>14280</v>
      </c>
      <c r="BB278" s="58">
        <f t="shared" si="1101"/>
        <v>16.18</v>
      </c>
      <c r="BC278" s="58">
        <f t="shared" si="1101"/>
        <v>13.3</v>
      </c>
      <c r="BD278" s="58">
        <f t="shared" si="1101"/>
        <v>2.88</v>
      </c>
    </row>
    <row r="279" spans="1:56" x14ac:dyDescent="0.25">
      <c r="A279" s="30"/>
      <c r="B279" s="31"/>
      <c r="C279" s="32"/>
      <c r="D279" s="33" t="s">
        <v>99</v>
      </c>
      <c r="E279" s="35"/>
      <c r="F279" s="35"/>
      <c r="G279" s="35"/>
      <c r="H279" s="34">
        <v>2066264708</v>
      </c>
      <c r="I279" s="34">
        <v>1491272706</v>
      </c>
      <c r="J279" s="34">
        <v>12907467</v>
      </c>
      <c r="K279" s="34">
        <v>508412891</v>
      </c>
      <c r="L279" s="34">
        <v>29825459</v>
      </c>
      <c r="M279" s="34">
        <v>23846185</v>
      </c>
      <c r="N279" s="48">
        <v>2765.6600000000012</v>
      </c>
      <c r="O279" s="48">
        <v>2022.7400000000002</v>
      </c>
      <c r="P279" s="48">
        <v>742.9200000000003</v>
      </c>
      <c r="Q279" s="51">
        <f>Q278+Q274+Q270+Q267+Q264+Q261+Q257+Q254+Q250+Q246+Q242+Q238+Q234+Q227+Q219+Q212+Q205+Q200+Q196+Q187+Q176+Q165+Q159+Q152+Q146+Q140+Q137+Q133+Q130+Q127+Q122+Q117+Q112+Q107+Q102+Q93+Q88+Q83+Q79+Q74+Q69+Q66+Q62+Q59+Q54+Q51+Q47+Q44+Q41+Q37+Q34+Q30+Q26+Q23+Q20+Q17+Q14+Q10</f>
        <v>0</v>
      </c>
      <c r="R279" s="51">
        <f t="shared" ref="R279:BD279" si="1103">R278+R274+R270+R267+R264+R261+R257+R254+R250+R246+R242+R238+R234+R227+R219+R212+R205+R200+R196+R187+R176+R165+R159+R152+R146+R140+R137+R133+R130+R127+R122+R117+R112+R107+R102+R93+R88+R83+R79+R74+R69+R66+R62+R59+R54+R51+R47+R44+R41+R37+R34+R30+R26+R23+R20+R17+R14+R10</f>
        <v>0</v>
      </c>
      <c r="S279" s="51">
        <f t="shared" si="1103"/>
        <v>0</v>
      </c>
      <c r="T279" s="51">
        <f t="shared" si="1103"/>
        <v>4116121</v>
      </c>
      <c r="U279" s="51">
        <f t="shared" si="1103"/>
        <v>0</v>
      </c>
      <c r="V279" s="51">
        <f t="shared" si="1103"/>
        <v>0</v>
      </c>
      <c r="W279" s="51">
        <f t="shared" si="1103"/>
        <v>0</v>
      </c>
      <c r="X279" s="51">
        <f t="shared" si="1103"/>
        <v>4116121</v>
      </c>
      <c r="Y279" s="51">
        <f t="shared" si="1103"/>
        <v>0</v>
      </c>
      <c r="Z279" s="51">
        <f t="shared" si="1103"/>
        <v>0</v>
      </c>
      <c r="AA279" s="51">
        <f t="shared" si="1103"/>
        <v>0</v>
      </c>
      <c r="AB279" s="51">
        <f t="shared" si="1103"/>
        <v>0</v>
      </c>
      <c r="AC279" s="51">
        <f t="shared" si="1103"/>
        <v>4116121</v>
      </c>
      <c r="AD279" s="51">
        <f t="shared" si="1103"/>
        <v>1391249</v>
      </c>
      <c r="AE279" s="51">
        <f t="shared" si="1103"/>
        <v>82322</v>
      </c>
      <c r="AF279" s="51">
        <f t="shared" si="1103"/>
        <v>0</v>
      </c>
      <c r="AG279" s="51">
        <f t="shared" si="1103"/>
        <v>0</v>
      </c>
      <c r="AH279" s="51">
        <f t="shared" si="1103"/>
        <v>0</v>
      </c>
      <c r="AI279" s="51">
        <f t="shared" si="1103"/>
        <v>0</v>
      </c>
      <c r="AJ279" s="58">
        <f t="shared" si="1103"/>
        <v>0</v>
      </c>
      <c r="AK279" s="58">
        <f t="shared" si="1103"/>
        <v>0</v>
      </c>
      <c r="AL279" s="58">
        <f t="shared" si="1103"/>
        <v>0</v>
      </c>
      <c r="AM279" s="58">
        <f t="shared" si="1103"/>
        <v>0</v>
      </c>
      <c r="AN279" s="58">
        <f t="shared" ref="AN279:AO279" si="1104">AN278+AN274+AN270+AN267+AN264+AN261+AN257+AN254+AN250+AN246+AN242+AN238+AN234+AN227+AN219+AN212+AN205+AN200+AN196+AN187+AN176+AN165+AN159+AN152+AN146+AN140+AN137+AN133+AN130+AN127+AN122+AN117+AN112+AN107+AN102+AN93+AN88+AN83+AN79+AN74+AN69+AN66+AN62+AN59+AN54+AN51+AN47+AN44+AN41+AN37+AN34+AN30+AN26+AN23+AN20+AN17+AN14+AN10</f>
        <v>5.7200000000000006</v>
      </c>
      <c r="AO279" s="58">
        <f t="shared" si="1104"/>
        <v>1.8</v>
      </c>
      <c r="AP279" s="58">
        <f t="shared" si="1103"/>
        <v>0</v>
      </c>
      <c r="AQ279" s="58">
        <f t="shared" si="1103"/>
        <v>0</v>
      </c>
      <c r="AR279" s="58">
        <f t="shared" si="1103"/>
        <v>0</v>
      </c>
      <c r="AS279" s="58">
        <f t="shared" si="1103"/>
        <v>5.7200000000000006</v>
      </c>
      <c r="AT279" s="58">
        <f t="shared" si="1103"/>
        <v>1.8</v>
      </c>
      <c r="AU279" s="58">
        <f t="shared" si="1103"/>
        <v>7.52</v>
      </c>
      <c r="AV279" s="51">
        <f t="shared" si="1103"/>
        <v>2071854400</v>
      </c>
      <c r="AW279" s="51">
        <f t="shared" si="1103"/>
        <v>1495388827</v>
      </c>
      <c r="AX279" s="51">
        <f t="shared" si="1103"/>
        <v>12907467</v>
      </c>
      <c r="AY279" s="51">
        <f t="shared" si="1103"/>
        <v>509804140</v>
      </c>
      <c r="AZ279" s="51">
        <f t="shared" si="1103"/>
        <v>29907781</v>
      </c>
      <c r="BA279" s="51">
        <f t="shared" si="1103"/>
        <v>23846185</v>
      </c>
      <c r="BB279" s="58">
        <f t="shared" si="1103"/>
        <v>2773.1800000000012</v>
      </c>
      <c r="BC279" s="58">
        <f t="shared" si="1103"/>
        <v>2028.4600000000003</v>
      </c>
      <c r="BD279" s="58">
        <f t="shared" si="1103"/>
        <v>744.72000000000037</v>
      </c>
    </row>
    <row r="280" spans="1:56" x14ac:dyDescent="0.25">
      <c r="A280" s="3"/>
      <c r="B280" s="3"/>
      <c r="C280" s="3"/>
      <c r="D280" s="3"/>
      <c r="E280" s="19"/>
      <c r="F280" s="3"/>
      <c r="G280" s="3"/>
      <c r="H280" s="49"/>
      <c r="I280" s="49"/>
      <c r="J280" s="49"/>
      <c r="K280" s="49"/>
      <c r="L280" s="49"/>
      <c r="M280" s="49"/>
      <c r="N280" s="52"/>
      <c r="O280" s="53"/>
      <c r="P280" s="5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49">
        <f>H279+AC279+AD279+AE279+AI279</f>
        <v>2071854400</v>
      </c>
      <c r="AW280" s="3"/>
      <c r="AX280" s="3"/>
      <c r="AY280" s="3"/>
      <c r="AZ280" s="3"/>
      <c r="BA280" s="3"/>
      <c r="BB280" s="67"/>
      <c r="BC280" s="67"/>
      <c r="BD280" s="67"/>
    </row>
    <row r="281" spans="1:56" x14ac:dyDescent="0.25">
      <c r="AV281" s="43"/>
      <c r="AW281" s="43"/>
      <c r="AX281" s="43"/>
      <c r="AY281" s="43"/>
      <c r="AZ281" s="43"/>
      <c r="BA281" s="43"/>
    </row>
    <row r="283" spans="1:56" x14ac:dyDescent="0.25">
      <c r="G283" s="68" t="s">
        <v>11</v>
      </c>
      <c r="H283" s="69">
        <f t="shared" ref="H283:P283" si="1105">SUM(H284:H301)</f>
        <v>2066264708</v>
      </c>
      <c r="I283" s="69">
        <f t="shared" si="1105"/>
        <v>1491272706</v>
      </c>
      <c r="J283" s="69">
        <f t="shared" si="1105"/>
        <v>12907467</v>
      </c>
      <c r="K283" s="69">
        <f t="shared" si="1105"/>
        <v>508412891</v>
      </c>
      <c r="L283" s="69">
        <f t="shared" si="1105"/>
        <v>29825459</v>
      </c>
      <c r="M283" s="69">
        <f t="shared" si="1105"/>
        <v>23846185</v>
      </c>
      <c r="N283" s="69">
        <f t="shared" si="1105"/>
        <v>2765.6600000000003</v>
      </c>
      <c r="O283" s="69">
        <f t="shared" si="1105"/>
        <v>2022.7399999999998</v>
      </c>
      <c r="P283" s="69">
        <f t="shared" si="1105"/>
        <v>742.92</v>
      </c>
      <c r="Q283" s="69">
        <f t="shared" ref="Q283:BD283" si="1106">SUM(Q284:Q301)</f>
        <v>0</v>
      </c>
      <c r="R283" s="69">
        <f t="shared" si="1106"/>
        <v>0</v>
      </c>
      <c r="S283" s="69">
        <f t="shared" si="1106"/>
        <v>0</v>
      </c>
      <c r="T283" s="69">
        <f t="shared" si="1106"/>
        <v>4116121</v>
      </c>
      <c r="U283" s="69">
        <f t="shared" si="1106"/>
        <v>0</v>
      </c>
      <c r="V283" s="69">
        <f t="shared" si="1106"/>
        <v>0</v>
      </c>
      <c r="W283" s="69">
        <f t="shared" si="1106"/>
        <v>0</v>
      </c>
      <c r="X283" s="69">
        <f t="shared" si="1106"/>
        <v>4116121</v>
      </c>
      <c r="Y283" s="69">
        <f t="shared" si="1106"/>
        <v>0</v>
      </c>
      <c r="Z283" s="69">
        <f t="shared" si="1106"/>
        <v>0</v>
      </c>
      <c r="AA283" s="69">
        <f t="shared" si="1106"/>
        <v>0</v>
      </c>
      <c r="AB283" s="69">
        <f t="shared" si="1106"/>
        <v>0</v>
      </c>
      <c r="AC283" s="69">
        <f t="shared" si="1106"/>
        <v>4116121</v>
      </c>
      <c r="AD283" s="69">
        <f t="shared" si="1106"/>
        <v>1391249</v>
      </c>
      <c r="AE283" s="69">
        <f t="shared" si="1106"/>
        <v>82322</v>
      </c>
      <c r="AF283" s="69">
        <f t="shared" si="1106"/>
        <v>0</v>
      </c>
      <c r="AG283" s="69">
        <f t="shared" si="1106"/>
        <v>0</v>
      </c>
      <c r="AH283" s="69">
        <f t="shared" si="1106"/>
        <v>0</v>
      </c>
      <c r="AI283" s="69">
        <f t="shared" si="1106"/>
        <v>0</v>
      </c>
      <c r="AJ283" s="69">
        <f t="shared" si="1106"/>
        <v>0</v>
      </c>
      <c r="AK283" s="69">
        <f t="shared" si="1106"/>
        <v>0</v>
      </c>
      <c r="AL283" s="69">
        <f t="shared" si="1106"/>
        <v>0</v>
      </c>
      <c r="AM283" s="69">
        <f t="shared" si="1106"/>
        <v>0</v>
      </c>
      <c r="AN283" s="69">
        <f t="shared" si="1106"/>
        <v>5.72</v>
      </c>
      <c r="AO283" s="69">
        <f t="shared" si="1106"/>
        <v>1.8</v>
      </c>
      <c r="AP283" s="69">
        <f t="shared" si="1106"/>
        <v>0</v>
      </c>
      <c r="AQ283" s="69">
        <f t="shared" si="1106"/>
        <v>0</v>
      </c>
      <c r="AR283" s="69">
        <f t="shared" si="1106"/>
        <v>0</v>
      </c>
      <c r="AS283" s="69">
        <f t="shared" si="1106"/>
        <v>5.72</v>
      </c>
      <c r="AT283" s="69">
        <f t="shared" si="1106"/>
        <v>1.8</v>
      </c>
      <c r="AU283" s="69">
        <f t="shared" si="1106"/>
        <v>7.5200000000000005</v>
      </c>
      <c r="AV283" s="69">
        <f t="shared" si="1106"/>
        <v>2071854400</v>
      </c>
      <c r="AW283" s="69">
        <f t="shared" si="1106"/>
        <v>1495388827</v>
      </c>
      <c r="AX283" s="69">
        <f t="shared" si="1106"/>
        <v>12907467</v>
      </c>
      <c r="AY283" s="69">
        <f t="shared" si="1106"/>
        <v>509804140</v>
      </c>
      <c r="AZ283" s="69">
        <f t="shared" si="1106"/>
        <v>29907781</v>
      </c>
      <c r="BA283" s="69">
        <f t="shared" si="1106"/>
        <v>23846185</v>
      </c>
      <c r="BB283" s="69">
        <f t="shared" si="1106"/>
        <v>2773.1800000000003</v>
      </c>
      <c r="BC283" s="69">
        <f t="shared" si="1106"/>
        <v>2028.4599999999998</v>
      </c>
      <c r="BD283" s="69">
        <f t="shared" si="1106"/>
        <v>744.72</v>
      </c>
    </row>
    <row r="284" spans="1:56" x14ac:dyDescent="0.25">
      <c r="G284" s="70">
        <v>3111</v>
      </c>
      <c r="H284" s="71">
        <f t="shared" ref="H284:BD284" si="1107">SUMIF($E$7:$E$279,"=3111",H$7:H$279)</f>
        <v>1642229</v>
      </c>
      <c r="I284" s="71">
        <f t="shared" si="1107"/>
        <v>1202341</v>
      </c>
      <c r="J284" s="71">
        <f t="shared" si="1107"/>
        <v>0</v>
      </c>
      <c r="K284" s="71">
        <f t="shared" si="1107"/>
        <v>406391</v>
      </c>
      <c r="L284" s="71">
        <f t="shared" si="1107"/>
        <v>24047</v>
      </c>
      <c r="M284" s="71">
        <f t="shared" si="1107"/>
        <v>9450</v>
      </c>
      <c r="N284" s="71">
        <f t="shared" si="1107"/>
        <v>2.67</v>
      </c>
      <c r="O284" s="71">
        <f t="shared" si="1107"/>
        <v>2.16</v>
      </c>
      <c r="P284" s="71">
        <f t="shared" si="1107"/>
        <v>0.51</v>
      </c>
      <c r="Q284" s="71">
        <f t="shared" si="1107"/>
        <v>0</v>
      </c>
      <c r="R284" s="71">
        <f t="shared" si="1107"/>
        <v>0</v>
      </c>
      <c r="S284" s="71">
        <f t="shared" si="1107"/>
        <v>0</v>
      </c>
      <c r="T284" s="71">
        <f t="shared" si="1107"/>
        <v>0</v>
      </c>
      <c r="U284" s="71">
        <f t="shared" si="1107"/>
        <v>0</v>
      </c>
      <c r="V284" s="71">
        <f t="shared" si="1107"/>
        <v>0</v>
      </c>
      <c r="W284" s="71">
        <f t="shared" si="1107"/>
        <v>0</v>
      </c>
      <c r="X284" s="71">
        <f t="shared" si="1107"/>
        <v>0</v>
      </c>
      <c r="Y284" s="71">
        <f t="shared" si="1107"/>
        <v>0</v>
      </c>
      <c r="Z284" s="71">
        <f t="shared" si="1107"/>
        <v>0</v>
      </c>
      <c r="AA284" s="71">
        <f t="shared" si="1107"/>
        <v>0</v>
      </c>
      <c r="AB284" s="71">
        <f t="shared" si="1107"/>
        <v>0</v>
      </c>
      <c r="AC284" s="71">
        <f t="shared" si="1107"/>
        <v>0</v>
      </c>
      <c r="AD284" s="71">
        <f t="shared" si="1107"/>
        <v>0</v>
      </c>
      <c r="AE284" s="71">
        <f t="shared" si="1107"/>
        <v>0</v>
      </c>
      <c r="AF284" s="71">
        <f t="shared" si="1107"/>
        <v>0</v>
      </c>
      <c r="AG284" s="71">
        <f t="shared" si="1107"/>
        <v>0</v>
      </c>
      <c r="AH284" s="71">
        <f t="shared" si="1107"/>
        <v>0</v>
      </c>
      <c r="AI284" s="71">
        <f t="shared" si="1107"/>
        <v>0</v>
      </c>
      <c r="AJ284" s="71">
        <f t="shared" si="1107"/>
        <v>0</v>
      </c>
      <c r="AK284" s="71">
        <f t="shared" si="1107"/>
        <v>0</v>
      </c>
      <c r="AL284" s="71">
        <f t="shared" si="1107"/>
        <v>0</v>
      </c>
      <c r="AM284" s="71">
        <f t="shared" si="1107"/>
        <v>0</v>
      </c>
      <c r="AN284" s="71">
        <f t="shared" si="1107"/>
        <v>0</v>
      </c>
      <c r="AO284" s="71">
        <f t="shared" si="1107"/>
        <v>0</v>
      </c>
      <c r="AP284" s="71">
        <f t="shared" si="1107"/>
        <v>0</v>
      </c>
      <c r="AQ284" s="71">
        <f t="shared" si="1107"/>
        <v>0</v>
      </c>
      <c r="AR284" s="71">
        <f t="shared" si="1107"/>
        <v>0</v>
      </c>
      <c r="AS284" s="71">
        <f t="shared" si="1107"/>
        <v>0</v>
      </c>
      <c r="AT284" s="71">
        <f t="shared" si="1107"/>
        <v>0</v>
      </c>
      <c r="AU284" s="71">
        <f t="shared" si="1107"/>
        <v>0</v>
      </c>
      <c r="AV284" s="71">
        <f t="shared" si="1107"/>
        <v>1642229</v>
      </c>
      <c r="AW284" s="71">
        <f t="shared" si="1107"/>
        <v>1202341</v>
      </c>
      <c r="AX284" s="71">
        <f t="shared" si="1107"/>
        <v>0</v>
      </c>
      <c r="AY284" s="71">
        <f t="shared" si="1107"/>
        <v>406391</v>
      </c>
      <c r="AZ284" s="71">
        <f t="shared" si="1107"/>
        <v>24047</v>
      </c>
      <c r="BA284" s="71">
        <f t="shared" si="1107"/>
        <v>9450</v>
      </c>
      <c r="BB284" s="71">
        <f t="shared" si="1107"/>
        <v>2.67</v>
      </c>
      <c r="BC284" s="71">
        <f t="shared" si="1107"/>
        <v>2.16</v>
      </c>
      <c r="BD284" s="71">
        <f t="shared" si="1107"/>
        <v>0.51</v>
      </c>
    </row>
    <row r="285" spans="1:56" x14ac:dyDescent="0.25">
      <c r="G285" s="70">
        <v>3112</v>
      </c>
      <c r="H285" s="71">
        <f t="shared" ref="H285:BD285" si="1108">SUMIF($E$7:$E$279,"=3112",H$7:H$279)</f>
        <v>22256706</v>
      </c>
      <c r="I285" s="71">
        <f t="shared" si="1108"/>
        <v>16321174</v>
      </c>
      <c r="J285" s="71">
        <f t="shared" si="1108"/>
        <v>0</v>
      </c>
      <c r="K285" s="71">
        <f t="shared" si="1108"/>
        <v>5516558</v>
      </c>
      <c r="L285" s="71">
        <f t="shared" si="1108"/>
        <v>326424</v>
      </c>
      <c r="M285" s="71">
        <f t="shared" si="1108"/>
        <v>92550</v>
      </c>
      <c r="N285" s="71">
        <f t="shared" si="1108"/>
        <v>35.520000000000003</v>
      </c>
      <c r="O285" s="71">
        <f t="shared" si="1108"/>
        <v>30.1</v>
      </c>
      <c r="P285" s="71">
        <f t="shared" si="1108"/>
        <v>5.42</v>
      </c>
      <c r="Q285" s="71">
        <f t="shared" si="1108"/>
        <v>0</v>
      </c>
      <c r="R285" s="71">
        <f t="shared" si="1108"/>
        <v>0</v>
      </c>
      <c r="S285" s="71">
        <f t="shared" si="1108"/>
        <v>0</v>
      </c>
      <c r="T285" s="71">
        <f t="shared" si="1108"/>
        <v>0</v>
      </c>
      <c r="U285" s="71">
        <f t="shared" si="1108"/>
        <v>0</v>
      </c>
      <c r="V285" s="71">
        <f t="shared" si="1108"/>
        <v>0</v>
      </c>
      <c r="W285" s="71">
        <f t="shared" si="1108"/>
        <v>0</v>
      </c>
      <c r="X285" s="71">
        <f t="shared" si="1108"/>
        <v>0</v>
      </c>
      <c r="Y285" s="71">
        <f t="shared" si="1108"/>
        <v>0</v>
      </c>
      <c r="Z285" s="71">
        <f t="shared" si="1108"/>
        <v>0</v>
      </c>
      <c r="AA285" s="71">
        <f t="shared" si="1108"/>
        <v>0</v>
      </c>
      <c r="AB285" s="71">
        <f t="shared" si="1108"/>
        <v>0</v>
      </c>
      <c r="AC285" s="71">
        <f t="shared" si="1108"/>
        <v>0</v>
      </c>
      <c r="AD285" s="71">
        <f t="shared" si="1108"/>
        <v>0</v>
      </c>
      <c r="AE285" s="71">
        <f t="shared" si="1108"/>
        <v>0</v>
      </c>
      <c r="AF285" s="71">
        <f t="shared" si="1108"/>
        <v>0</v>
      </c>
      <c r="AG285" s="71">
        <f t="shared" si="1108"/>
        <v>0</v>
      </c>
      <c r="AH285" s="71">
        <f t="shared" si="1108"/>
        <v>0</v>
      </c>
      <c r="AI285" s="71">
        <f t="shared" si="1108"/>
        <v>0</v>
      </c>
      <c r="AJ285" s="71">
        <f t="shared" si="1108"/>
        <v>0</v>
      </c>
      <c r="AK285" s="71">
        <f t="shared" si="1108"/>
        <v>0</v>
      </c>
      <c r="AL285" s="71">
        <f t="shared" si="1108"/>
        <v>0</v>
      </c>
      <c r="AM285" s="71">
        <f t="shared" si="1108"/>
        <v>0</v>
      </c>
      <c r="AN285" s="71">
        <f t="shared" si="1108"/>
        <v>0</v>
      </c>
      <c r="AO285" s="71">
        <f t="shared" si="1108"/>
        <v>0</v>
      </c>
      <c r="AP285" s="71">
        <f t="shared" si="1108"/>
        <v>0</v>
      </c>
      <c r="AQ285" s="71">
        <f t="shared" si="1108"/>
        <v>0</v>
      </c>
      <c r="AR285" s="71">
        <f t="shared" si="1108"/>
        <v>0</v>
      </c>
      <c r="AS285" s="71">
        <f t="shared" si="1108"/>
        <v>0</v>
      </c>
      <c r="AT285" s="71">
        <f t="shared" si="1108"/>
        <v>0</v>
      </c>
      <c r="AU285" s="71">
        <f t="shared" si="1108"/>
        <v>0</v>
      </c>
      <c r="AV285" s="71">
        <f t="shared" si="1108"/>
        <v>22256706</v>
      </c>
      <c r="AW285" s="71">
        <f t="shared" si="1108"/>
        <v>16321174</v>
      </c>
      <c r="AX285" s="71">
        <f t="shared" si="1108"/>
        <v>0</v>
      </c>
      <c r="AY285" s="71">
        <f t="shared" si="1108"/>
        <v>5516558</v>
      </c>
      <c r="AZ285" s="71">
        <f t="shared" si="1108"/>
        <v>326424</v>
      </c>
      <c r="BA285" s="71">
        <f t="shared" si="1108"/>
        <v>92550</v>
      </c>
      <c r="BB285" s="71">
        <f t="shared" si="1108"/>
        <v>35.520000000000003</v>
      </c>
      <c r="BC285" s="71">
        <f t="shared" si="1108"/>
        <v>30.1</v>
      </c>
      <c r="BD285" s="71">
        <f t="shared" si="1108"/>
        <v>5.42</v>
      </c>
    </row>
    <row r="286" spans="1:56" x14ac:dyDescent="0.25">
      <c r="G286" s="70">
        <v>3113</v>
      </c>
      <c r="H286" s="71">
        <f t="shared" ref="H286:BD286" si="1109">SUMIF($E$7:$E$279,"=3113",H$7:H$279)</f>
        <v>0</v>
      </c>
      <c r="I286" s="71">
        <f t="shared" si="1109"/>
        <v>0</v>
      </c>
      <c r="J286" s="71">
        <f t="shared" si="1109"/>
        <v>0</v>
      </c>
      <c r="K286" s="71">
        <f t="shared" si="1109"/>
        <v>0</v>
      </c>
      <c r="L286" s="71">
        <f t="shared" si="1109"/>
        <v>0</v>
      </c>
      <c r="M286" s="71">
        <f t="shared" si="1109"/>
        <v>0</v>
      </c>
      <c r="N286" s="71">
        <f t="shared" si="1109"/>
        <v>0</v>
      </c>
      <c r="O286" s="71">
        <f t="shared" si="1109"/>
        <v>0</v>
      </c>
      <c r="P286" s="71">
        <f t="shared" si="1109"/>
        <v>0</v>
      </c>
      <c r="Q286" s="71">
        <f t="shared" si="1109"/>
        <v>0</v>
      </c>
      <c r="R286" s="71">
        <f t="shared" si="1109"/>
        <v>0</v>
      </c>
      <c r="S286" s="71">
        <f t="shared" si="1109"/>
        <v>0</v>
      </c>
      <c r="T286" s="71">
        <f t="shared" si="1109"/>
        <v>0</v>
      </c>
      <c r="U286" s="71">
        <f t="shared" si="1109"/>
        <v>0</v>
      </c>
      <c r="V286" s="71">
        <f t="shared" si="1109"/>
        <v>0</v>
      </c>
      <c r="W286" s="71">
        <f t="shared" si="1109"/>
        <v>0</v>
      </c>
      <c r="X286" s="71">
        <f t="shared" si="1109"/>
        <v>0</v>
      </c>
      <c r="Y286" s="71">
        <f t="shared" si="1109"/>
        <v>0</v>
      </c>
      <c r="Z286" s="71">
        <f t="shared" si="1109"/>
        <v>0</v>
      </c>
      <c r="AA286" s="71">
        <f t="shared" si="1109"/>
        <v>0</v>
      </c>
      <c r="AB286" s="71">
        <f t="shared" si="1109"/>
        <v>0</v>
      </c>
      <c r="AC286" s="71">
        <f t="shared" si="1109"/>
        <v>0</v>
      </c>
      <c r="AD286" s="71">
        <f t="shared" si="1109"/>
        <v>0</v>
      </c>
      <c r="AE286" s="71">
        <f t="shared" si="1109"/>
        <v>0</v>
      </c>
      <c r="AF286" s="71">
        <f t="shared" si="1109"/>
        <v>0</v>
      </c>
      <c r="AG286" s="71">
        <f t="shared" si="1109"/>
        <v>0</v>
      </c>
      <c r="AH286" s="71">
        <f t="shared" si="1109"/>
        <v>0</v>
      </c>
      <c r="AI286" s="71">
        <f t="shared" si="1109"/>
        <v>0</v>
      </c>
      <c r="AJ286" s="71">
        <f t="shared" si="1109"/>
        <v>0</v>
      </c>
      <c r="AK286" s="71">
        <f t="shared" si="1109"/>
        <v>0</v>
      </c>
      <c r="AL286" s="71">
        <f t="shared" si="1109"/>
        <v>0</v>
      </c>
      <c r="AM286" s="71">
        <f t="shared" si="1109"/>
        <v>0</v>
      </c>
      <c r="AN286" s="71">
        <f t="shared" si="1109"/>
        <v>0</v>
      </c>
      <c r="AO286" s="71">
        <f t="shared" si="1109"/>
        <v>0</v>
      </c>
      <c r="AP286" s="71">
        <f t="shared" si="1109"/>
        <v>0</v>
      </c>
      <c r="AQ286" s="71">
        <f t="shared" si="1109"/>
        <v>0</v>
      </c>
      <c r="AR286" s="71">
        <f t="shared" si="1109"/>
        <v>0</v>
      </c>
      <c r="AS286" s="71">
        <f t="shared" si="1109"/>
        <v>0</v>
      </c>
      <c r="AT286" s="71">
        <f t="shared" si="1109"/>
        <v>0</v>
      </c>
      <c r="AU286" s="71">
        <f t="shared" si="1109"/>
        <v>0</v>
      </c>
      <c r="AV286" s="71">
        <f t="shared" si="1109"/>
        <v>0</v>
      </c>
      <c r="AW286" s="71">
        <f t="shared" si="1109"/>
        <v>0</v>
      </c>
      <c r="AX286" s="71">
        <f t="shared" si="1109"/>
        <v>0</v>
      </c>
      <c r="AY286" s="71">
        <f t="shared" si="1109"/>
        <v>0</v>
      </c>
      <c r="AZ286" s="71">
        <f t="shared" si="1109"/>
        <v>0</v>
      </c>
      <c r="BA286" s="71">
        <f t="shared" si="1109"/>
        <v>0</v>
      </c>
      <c r="BB286" s="71">
        <f t="shared" si="1109"/>
        <v>0</v>
      </c>
      <c r="BC286" s="71">
        <f t="shared" si="1109"/>
        <v>0</v>
      </c>
      <c r="BD286" s="71">
        <f t="shared" si="1109"/>
        <v>0</v>
      </c>
    </row>
    <row r="287" spans="1:56" x14ac:dyDescent="0.25">
      <c r="G287" s="70">
        <v>3114</v>
      </c>
      <c r="H287" s="71">
        <f t="shared" ref="H287:BD287" si="1110">SUMIF($E$7:$E$279,"=3114",H$7:H$279)</f>
        <v>199024362</v>
      </c>
      <c r="I287" s="71">
        <f t="shared" si="1110"/>
        <v>144529962</v>
      </c>
      <c r="J287" s="71">
        <f t="shared" si="1110"/>
        <v>760100</v>
      </c>
      <c r="K287" s="71">
        <f t="shared" si="1110"/>
        <v>49108041</v>
      </c>
      <c r="L287" s="71">
        <f t="shared" si="1110"/>
        <v>2890599</v>
      </c>
      <c r="M287" s="71">
        <f t="shared" si="1110"/>
        <v>1735660</v>
      </c>
      <c r="N287" s="71">
        <f t="shared" si="1110"/>
        <v>278.43</v>
      </c>
      <c r="O287" s="71">
        <f t="shared" si="1110"/>
        <v>226.89999999999995</v>
      </c>
      <c r="P287" s="71">
        <f t="shared" si="1110"/>
        <v>51.53</v>
      </c>
      <c r="Q287" s="71">
        <f t="shared" si="1110"/>
        <v>0</v>
      </c>
      <c r="R287" s="71">
        <f t="shared" si="1110"/>
        <v>0</v>
      </c>
      <c r="S287" s="71">
        <f t="shared" si="1110"/>
        <v>0</v>
      </c>
      <c r="T287" s="71">
        <f t="shared" si="1110"/>
        <v>0</v>
      </c>
      <c r="U287" s="71">
        <f t="shared" si="1110"/>
        <v>0</v>
      </c>
      <c r="V287" s="71">
        <f t="shared" si="1110"/>
        <v>0</v>
      </c>
      <c r="W287" s="71">
        <f t="shared" si="1110"/>
        <v>0</v>
      </c>
      <c r="X287" s="71">
        <f t="shared" si="1110"/>
        <v>0</v>
      </c>
      <c r="Y287" s="71">
        <f t="shared" si="1110"/>
        <v>0</v>
      </c>
      <c r="Z287" s="71">
        <f t="shared" si="1110"/>
        <v>0</v>
      </c>
      <c r="AA287" s="71">
        <f t="shared" si="1110"/>
        <v>0</v>
      </c>
      <c r="AB287" s="71">
        <f t="shared" si="1110"/>
        <v>0</v>
      </c>
      <c r="AC287" s="71">
        <f t="shared" si="1110"/>
        <v>0</v>
      </c>
      <c r="AD287" s="71">
        <f t="shared" si="1110"/>
        <v>0</v>
      </c>
      <c r="AE287" s="71">
        <f t="shared" si="1110"/>
        <v>0</v>
      </c>
      <c r="AF287" s="71">
        <f t="shared" si="1110"/>
        <v>0</v>
      </c>
      <c r="AG287" s="71">
        <f t="shared" si="1110"/>
        <v>0</v>
      </c>
      <c r="AH287" s="71">
        <f t="shared" si="1110"/>
        <v>0</v>
      </c>
      <c r="AI287" s="71">
        <f t="shared" si="1110"/>
        <v>0</v>
      </c>
      <c r="AJ287" s="71">
        <f t="shared" si="1110"/>
        <v>0</v>
      </c>
      <c r="AK287" s="71">
        <f t="shared" si="1110"/>
        <v>0</v>
      </c>
      <c r="AL287" s="71">
        <f t="shared" si="1110"/>
        <v>0</v>
      </c>
      <c r="AM287" s="71">
        <f t="shared" si="1110"/>
        <v>0</v>
      </c>
      <c r="AN287" s="71">
        <f t="shared" si="1110"/>
        <v>0</v>
      </c>
      <c r="AO287" s="71">
        <f t="shared" si="1110"/>
        <v>0</v>
      </c>
      <c r="AP287" s="71">
        <f t="shared" si="1110"/>
        <v>0</v>
      </c>
      <c r="AQ287" s="71">
        <f t="shared" si="1110"/>
        <v>0</v>
      </c>
      <c r="AR287" s="71">
        <f t="shared" si="1110"/>
        <v>0</v>
      </c>
      <c r="AS287" s="71">
        <f t="shared" si="1110"/>
        <v>0</v>
      </c>
      <c r="AT287" s="71">
        <f t="shared" si="1110"/>
        <v>0</v>
      </c>
      <c r="AU287" s="71">
        <f t="shared" si="1110"/>
        <v>0</v>
      </c>
      <c r="AV287" s="71">
        <f t="shared" si="1110"/>
        <v>199024362</v>
      </c>
      <c r="AW287" s="71">
        <f t="shared" si="1110"/>
        <v>144529962</v>
      </c>
      <c r="AX287" s="71">
        <f t="shared" si="1110"/>
        <v>760100</v>
      </c>
      <c r="AY287" s="71">
        <f t="shared" si="1110"/>
        <v>49108041</v>
      </c>
      <c r="AZ287" s="71">
        <f t="shared" si="1110"/>
        <v>2890599</v>
      </c>
      <c r="BA287" s="71">
        <f t="shared" si="1110"/>
        <v>1735660</v>
      </c>
      <c r="BB287" s="71">
        <f t="shared" si="1110"/>
        <v>278.43</v>
      </c>
      <c r="BC287" s="71">
        <f t="shared" si="1110"/>
        <v>226.89999999999995</v>
      </c>
      <c r="BD287" s="71">
        <f t="shared" si="1110"/>
        <v>51.53</v>
      </c>
    </row>
    <row r="288" spans="1:56" x14ac:dyDescent="0.25">
      <c r="G288" s="70">
        <v>3117</v>
      </c>
      <c r="H288" s="71">
        <f t="shared" ref="H288:BD288" si="1111">SUMIF($E$7:$E$279,"=3117",H$7:H$279)</f>
        <v>0</v>
      </c>
      <c r="I288" s="71">
        <f t="shared" si="1111"/>
        <v>0</v>
      </c>
      <c r="J288" s="71">
        <f t="shared" si="1111"/>
        <v>0</v>
      </c>
      <c r="K288" s="71">
        <f t="shared" si="1111"/>
        <v>0</v>
      </c>
      <c r="L288" s="71">
        <f t="shared" si="1111"/>
        <v>0</v>
      </c>
      <c r="M288" s="71">
        <f t="shared" si="1111"/>
        <v>0</v>
      </c>
      <c r="N288" s="71">
        <f t="shared" si="1111"/>
        <v>0</v>
      </c>
      <c r="O288" s="71">
        <f t="shared" si="1111"/>
        <v>0</v>
      </c>
      <c r="P288" s="71">
        <f t="shared" si="1111"/>
        <v>0</v>
      </c>
      <c r="Q288" s="71">
        <f t="shared" si="1111"/>
        <v>0</v>
      </c>
      <c r="R288" s="71">
        <f t="shared" si="1111"/>
        <v>0</v>
      </c>
      <c r="S288" s="71">
        <f t="shared" si="1111"/>
        <v>0</v>
      </c>
      <c r="T288" s="71">
        <f t="shared" si="1111"/>
        <v>0</v>
      </c>
      <c r="U288" s="71">
        <f t="shared" si="1111"/>
        <v>0</v>
      </c>
      <c r="V288" s="71">
        <f t="shared" si="1111"/>
        <v>0</v>
      </c>
      <c r="W288" s="71">
        <f t="shared" si="1111"/>
        <v>0</v>
      </c>
      <c r="X288" s="71">
        <f t="shared" si="1111"/>
        <v>0</v>
      </c>
      <c r="Y288" s="71">
        <f t="shared" si="1111"/>
        <v>0</v>
      </c>
      <c r="Z288" s="71">
        <f t="shared" si="1111"/>
        <v>0</v>
      </c>
      <c r="AA288" s="71">
        <f t="shared" si="1111"/>
        <v>0</v>
      </c>
      <c r="AB288" s="71">
        <f t="shared" si="1111"/>
        <v>0</v>
      </c>
      <c r="AC288" s="71">
        <f t="shared" si="1111"/>
        <v>0</v>
      </c>
      <c r="AD288" s="71">
        <f t="shared" si="1111"/>
        <v>0</v>
      </c>
      <c r="AE288" s="71">
        <f t="shared" si="1111"/>
        <v>0</v>
      </c>
      <c r="AF288" s="71">
        <f t="shared" si="1111"/>
        <v>0</v>
      </c>
      <c r="AG288" s="71">
        <f t="shared" si="1111"/>
        <v>0</v>
      </c>
      <c r="AH288" s="71">
        <f t="shared" si="1111"/>
        <v>0</v>
      </c>
      <c r="AI288" s="71">
        <f t="shared" si="1111"/>
        <v>0</v>
      </c>
      <c r="AJ288" s="71">
        <f t="shared" si="1111"/>
        <v>0</v>
      </c>
      <c r="AK288" s="71">
        <f t="shared" si="1111"/>
        <v>0</v>
      </c>
      <c r="AL288" s="71">
        <f t="shared" si="1111"/>
        <v>0</v>
      </c>
      <c r="AM288" s="71">
        <f t="shared" si="1111"/>
        <v>0</v>
      </c>
      <c r="AN288" s="71">
        <f t="shared" si="1111"/>
        <v>0</v>
      </c>
      <c r="AO288" s="71">
        <f t="shared" si="1111"/>
        <v>0</v>
      </c>
      <c r="AP288" s="71">
        <f t="shared" si="1111"/>
        <v>0</v>
      </c>
      <c r="AQ288" s="71">
        <f t="shared" si="1111"/>
        <v>0</v>
      </c>
      <c r="AR288" s="71">
        <f t="shared" si="1111"/>
        <v>0</v>
      </c>
      <c r="AS288" s="71">
        <f t="shared" si="1111"/>
        <v>0</v>
      </c>
      <c r="AT288" s="71">
        <f t="shared" si="1111"/>
        <v>0</v>
      </c>
      <c r="AU288" s="71">
        <f t="shared" si="1111"/>
        <v>0</v>
      </c>
      <c r="AV288" s="71">
        <f t="shared" si="1111"/>
        <v>0</v>
      </c>
      <c r="AW288" s="71">
        <f t="shared" si="1111"/>
        <v>0</v>
      </c>
      <c r="AX288" s="71">
        <f t="shared" si="1111"/>
        <v>0</v>
      </c>
      <c r="AY288" s="71">
        <f t="shared" si="1111"/>
        <v>0</v>
      </c>
      <c r="AZ288" s="71">
        <f t="shared" si="1111"/>
        <v>0</v>
      </c>
      <c r="BA288" s="71">
        <f t="shared" si="1111"/>
        <v>0</v>
      </c>
      <c r="BB288" s="71">
        <f t="shared" si="1111"/>
        <v>0</v>
      </c>
      <c r="BC288" s="71">
        <f t="shared" si="1111"/>
        <v>0</v>
      </c>
      <c r="BD288" s="71">
        <f t="shared" si="1111"/>
        <v>0</v>
      </c>
    </row>
    <row r="289" spans="7:56" x14ac:dyDescent="0.25">
      <c r="G289" s="70">
        <v>3121</v>
      </c>
      <c r="H289" s="71">
        <f t="shared" ref="H289:BD289" si="1112">SUMIF($E$6:$E$279,"=3121",H$6:H$279)</f>
        <v>375473850</v>
      </c>
      <c r="I289" s="71">
        <f t="shared" si="1112"/>
        <v>272033522</v>
      </c>
      <c r="J289" s="71">
        <f t="shared" si="1112"/>
        <v>1927526</v>
      </c>
      <c r="K289" s="71">
        <f t="shared" si="1112"/>
        <v>92598832</v>
      </c>
      <c r="L289" s="71">
        <f t="shared" si="1112"/>
        <v>5440670</v>
      </c>
      <c r="M289" s="71">
        <f t="shared" si="1112"/>
        <v>3473300</v>
      </c>
      <c r="N289" s="71">
        <f t="shared" si="1112"/>
        <v>447.04</v>
      </c>
      <c r="O289" s="71">
        <f t="shared" si="1112"/>
        <v>359.59</v>
      </c>
      <c r="P289" s="71">
        <f t="shared" si="1112"/>
        <v>87.45</v>
      </c>
      <c r="Q289" s="71">
        <f t="shared" si="1112"/>
        <v>0</v>
      </c>
      <c r="R289" s="71">
        <f t="shared" si="1112"/>
        <v>0</v>
      </c>
      <c r="S289" s="71">
        <f t="shared" si="1112"/>
        <v>0</v>
      </c>
      <c r="T289" s="71">
        <f t="shared" si="1112"/>
        <v>0</v>
      </c>
      <c r="U289" s="71">
        <f t="shared" si="1112"/>
        <v>0</v>
      </c>
      <c r="V289" s="71">
        <f t="shared" si="1112"/>
        <v>0</v>
      </c>
      <c r="W289" s="71">
        <f t="shared" si="1112"/>
        <v>0</v>
      </c>
      <c r="X289" s="71">
        <f t="shared" si="1112"/>
        <v>0</v>
      </c>
      <c r="Y289" s="71">
        <f t="shared" si="1112"/>
        <v>0</v>
      </c>
      <c r="Z289" s="71">
        <f t="shared" si="1112"/>
        <v>0</v>
      </c>
      <c r="AA289" s="71">
        <f t="shared" si="1112"/>
        <v>0</v>
      </c>
      <c r="AB289" s="71">
        <f t="shared" si="1112"/>
        <v>0</v>
      </c>
      <c r="AC289" s="71">
        <f t="shared" si="1112"/>
        <v>0</v>
      </c>
      <c r="AD289" s="71">
        <f t="shared" si="1112"/>
        <v>0</v>
      </c>
      <c r="AE289" s="71">
        <f t="shared" si="1112"/>
        <v>0</v>
      </c>
      <c r="AF289" s="71">
        <f t="shared" si="1112"/>
        <v>0</v>
      </c>
      <c r="AG289" s="71">
        <f t="shared" si="1112"/>
        <v>0</v>
      </c>
      <c r="AH289" s="71">
        <f t="shared" si="1112"/>
        <v>0</v>
      </c>
      <c r="AI289" s="71">
        <f t="shared" si="1112"/>
        <v>0</v>
      </c>
      <c r="AJ289" s="71">
        <f t="shared" si="1112"/>
        <v>0</v>
      </c>
      <c r="AK289" s="71">
        <f t="shared" si="1112"/>
        <v>0</v>
      </c>
      <c r="AL289" s="71">
        <f t="shared" si="1112"/>
        <v>0</v>
      </c>
      <c r="AM289" s="71">
        <f t="shared" si="1112"/>
        <v>0</v>
      </c>
      <c r="AN289" s="71">
        <f t="shared" si="1112"/>
        <v>0</v>
      </c>
      <c r="AO289" s="71">
        <f t="shared" si="1112"/>
        <v>0</v>
      </c>
      <c r="AP289" s="71">
        <f t="shared" si="1112"/>
        <v>0</v>
      </c>
      <c r="AQ289" s="71">
        <f t="shared" si="1112"/>
        <v>0</v>
      </c>
      <c r="AR289" s="71">
        <f t="shared" si="1112"/>
        <v>0</v>
      </c>
      <c r="AS289" s="71">
        <f t="shared" si="1112"/>
        <v>0</v>
      </c>
      <c r="AT289" s="71">
        <f t="shared" si="1112"/>
        <v>0</v>
      </c>
      <c r="AU289" s="71">
        <f t="shared" si="1112"/>
        <v>0</v>
      </c>
      <c r="AV289" s="71">
        <f t="shared" si="1112"/>
        <v>375473850</v>
      </c>
      <c r="AW289" s="71">
        <f t="shared" si="1112"/>
        <v>272033522</v>
      </c>
      <c r="AX289" s="71">
        <f t="shared" si="1112"/>
        <v>1927526</v>
      </c>
      <c r="AY289" s="71">
        <f t="shared" si="1112"/>
        <v>92598832</v>
      </c>
      <c r="AZ289" s="71">
        <f t="shared" si="1112"/>
        <v>5440670</v>
      </c>
      <c r="BA289" s="71">
        <f t="shared" si="1112"/>
        <v>3473300</v>
      </c>
      <c r="BB289" s="71">
        <f t="shared" si="1112"/>
        <v>447.04</v>
      </c>
      <c r="BC289" s="71">
        <f t="shared" si="1112"/>
        <v>359.59</v>
      </c>
      <c r="BD289" s="71">
        <f t="shared" si="1112"/>
        <v>87.45</v>
      </c>
    </row>
    <row r="290" spans="7:56" x14ac:dyDescent="0.25">
      <c r="G290" s="70">
        <v>3122</v>
      </c>
      <c r="H290" s="71">
        <f t="shared" ref="H290:BD290" si="1113">SUMIF($E$7:$E$279,"=3122",H$7:H$279)</f>
        <v>525170668</v>
      </c>
      <c r="I290" s="71">
        <f t="shared" si="1113"/>
        <v>379794739</v>
      </c>
      <c r="J290" s="71">
        <f t="shared" si="1113"/>
        <v>3831685</v>
      </c>
      <c r="K290" s="71">
        <f t="shared" si="1113"/>
        <v>129665729</v>
      </c>
      <c r="L290" s="71">
        <f t="shared" si="1113"/>
        <v>7595895</v>
      </c>
      <c r="M290" s="71">
        <f t="shared" si="1113"/>
        <v>4282620</v>
      </c>
      <c r="N290" s="71">
        <f t="shared" si="1113"/>
        <v>657.19000000000017</v>
      </c>
      <c r="O290" s="71">
        <f t="shared" si="1113"/>
        <v>506.1099999999999</v>
      </c>
      <c r="P290" s="71">
        <f t="shared" si="1113"/>
        <v>151.08000000000001</v>
      </c>
      <c r="Q290" s="71">
        <f t="shared" si="1113"/>
        <v>0</v>
      </c>
      <c r="R290" s="71">
        <f t="shared" si="1113"/>
        <v>0</v>
      </c>
      <c r="S290" s="71">
        <f t="shared" si="1113"/>
        <v>0</v>
      </c>
      <c r="T290" s="71">
        <f t="shared" si="1113"/>
        <v>0</v>
      </c>
      <c r="U290" s="71">
        <f t="shared" si="1113"/>
        <v>0</v>
      </c>
      <c r="V290" s="71">
        <f t="shared" si="1113"/>
        <v>0</v>
      </c>
      <c r="W290" s="71">
        <f t="shared" si="1113"/>
        <v>0</v>
      </c>
      <c r="X290" s="71">
        <f t="shared" si="1113"/>
        <v>0</v>
      </c>
      <c r="Y290" s="71">
        <f t="shared" si="1113"/>
        <v>0</v>
      </c>
      <c r="Z290" s="71">
        <f t="shared" si="1113"/>
        <v>0</v>
      </c>
      <c r="AA290" s="71">
        <f t="shared" si="1113"/>
        <v>0</v>
      </c>
      <c r="AB290" s="71">
        <f t="shared" si="1113"/>
        <v>0</v>
      </c>
      <c r="AC290" s="71">
        <f t="shared" si="1113"/>
        <v>0</v>
      </c>
      <c r="AD290" s="71">
        <f t="shared" si="1113"/>
        <v>0</v>
      </c>
      <c r="AE290" s="71">
        <f t="shared" si="1113"/>
        <v>0</v>
      </c>
      <c r="AF290" s="71">
        <f t="shared" si="1113"/>
        <v>0</v>
      </c>
      <c r="AG290" s="71">
        <f t="shared" si="1113"/>
        <v>0</v>
      </c>
      <c r="AH290" s="71">
        <f t="shared" si="1113"/>
        <v>0</v>
      </c>
      <c r="AI290" s="71">
        <f t="shared" si="1113"/>
        <v>0</v>
      </c>
      <c r="AJ290" s="71">
        <f t="shared" si="1113"/>
        <v>0</v>
      </c>
      <c r="AK290" s="71">
        <f t="shared" si="1113"/>
        <v>0</v>
      </c>
      <c r="AL290" s="71">
        <f t="shared" si="1113"/>
        <v>0</v>
      </c>
      <c r="AM290" s="71">
        <f t="shared" si="1113"/>
        <v>0</v>
      </c>
      <c r="AN290" s="71">
        <f t="shared" si="1113"/>
        <v>0</v>
      </c>
      <c r="AO290" s="71">
        <f t="shared" si="1113"/>
        <v>0</v>
      </c>
      <c r="AP290" s="71">
        <f t="shared" si="1113"/>
        <v>0</v>
      </c>
      <c r="AQ290" s="71">
        <f t="shared" si="1113"/>
        <v>0</v>
      </c>
      <c r="AR290" s="71">
        <f t="shared" si="1113"/>
        <v>0</v>
      </c>
      <c r="AS290" s="71">
        <f t="shared" si="1113"/>
        <v>0</v>
      </c>
      <c r="AT290" s="71">
        <f t="shared" si="1113"/>
        <v>0</v>
      </c>
      <c r="AU290" s="71">
        <f t="shared" si="1113"/>
        <v>0</v>
      </c>
      <c r="AV290" s="71">
        <f t="shared" si="1113"/>
        <v>525170668</v>
      </c>
      <c r="AW290" s="71">
        <f t="shared" si="1113"/>
        <v>379794739</v>
      </c>
      <c r="AX290" s="71">
        <f t="shared" si="1113"/>
        <v>3831685</v>
      </c>
      <c r="AY290" s="71">
        <f t="shared" si="1113"/>
        <v>129665729</v>
      </c>
      <c r="AZ290" s="71">
        <f t="shared" si="1113"/>
        <v>7595895</v>
      </c>
      <c r="BA290" s="71">
        <f t="shared" si="1113"/>
        <v>4282620</v>
      </c>
      <c r="BB290" s="71">
        <f t="shared" si="1113"/>
        <v>657.19000000000017</v>
      </c>
      <c r="BC290" s="71">
        <f t="shared" si="1113"/>
        <v>506.1099999999999</v>
      </c>
      <c r="BD290" s="71">
        <f t="shared" si="1113"/>
        <v>151.08000000000001</v>
      </c>
    </row>
    <row r="291" spans="7:56" x14ac:dyDescent="0.25">
      <c r="G291" s="70">
        <v>3123</v>
      </c>
      <c r="H291" s="71">
        <f t="shared" ref="H291:BD291" si="1114">SUMIF($E$7:$E$279,"=3123",H$7:H$279)</f>
        <v>542056054</v>
      </c>
      <c r="I291" s="71">
        <f t="shared" si="1114"/>
        <v>388112290</v>
      </c>
      <c r="J291" s="71">
        <f t="shared" si="1114"/>
        <v>3300470</v>
      </c>
      <c r="K291" s="71">
        <f t="shared" si="1114"/>
        <v>132297509</v>
      </c>
      <c r="L291" s="71">
        <f t="shared" si="1114"/>
        <v>7762245</v>
      </c>
      <c r="M291" s="71">
        <f t="shared" si="1114"/>
        <v>10583540</v>
      </c>
      <c r="N291" s="71">
        <f t="shared" si="1114"/>
        <v>728.84</v>
      </c>
      <c r="O291" s="71">
        <f t="shared" si="1114"/>
        <v>544.49</v>
      </c>
      <c r="P291" s="71">
        <f t="shared" si="1114"/>
        <v>184.34999999999997</v>
      </c>
      <c r="Q291" s="71">
        <f t="shared" si="1114"/>
        <v>0</v>
      </c>
      <c r="R291" s="71">
        <f t="shared" si="1114"/>
        <v>0</v>
      </c>
      <c r="S291" s="71">
        <f t="shared" si="1114"/>
        <v>0</v>
      </c>
      <c r="T291" s="71">
        <f t="shared" si="1114"/>
        <v>345240</v>
      </c>
      <c r="U291" s="71">
        <f t="shared" si="1114"/>
        <v>0</v>
      </c>
      <c r="V291" s="71">
        <f t="shared" si="1114"/>
        <v>0</v>
      </c>
      <c r="W291" s="71">
        <f t="shared" si="1114"/>
        <v>0</v>
      </c>
      <c r="X291" s="71">
        <f t="shared" si="1114"/>
        <v>345240</v>
      </c>
      <c r="Y291" s="71">
        <f t="shared" si="1114"/>
        <v>0</v>
      </c>
      <c r="Z291" s="71">
        <f t="shared" si="1114"/>
        <v>0</v>
      </c>
      <c r="AA291" s="71">
        <f t="shared" si="1114"/>
        <v>0</v>
      </c>
      <c r="AB291" s="71">
        <f t="shared" si="1114"/>
        <v>0</v>
      </c>
      <c r="AC291" s="71">
        <f t="shared" si="1114"/>
        <v>345240</v>
      </c>
      <c r="AD291" s="71">
        <f t="shared" si="1114"/>
        <v>116691</v>
      </c>
      <c r="AE291" s="71">
        <f t="shared" si="1114"/>
        <v>6905</v>
      </c>
      <c r="AF291" s="71">
        <f t="shared" si="1114"/>
        <v>0</v>
      </c>
      <c r="AG291" s="71">
        <f t="shared" si="1114"/>
        <v>0</v>
      </c>
      <c r="AH291" s="71">
        <f t="shared" si="1114"/>
        <v>0</v>
      </c>
      <c r="AI291" s="71">
        <f t="shared" si="1114"/>
        <v>0</v>
      </c>
      <c r="AJ291" s="71">
        <f t="shared" si="1114"/>
        <v>0</v>
      </c>
      <c r="AK291" s="71">
        <f t="shared" si="1114"/>
        <v>0</v>
      </c>
      <c r="AL291" s="71">
        <f t="shared" si="1114"/>
        <v>0</v>
      </c>
      <c r="AM291" s="71">
        <f t="shared" si="1114"/>
        <v>0</v>
      </c>
      <c r="AN291" s="71">
        <f t="shared" si="1114"/>
        <v>0</v>
      </c>
      <c r="AO291" s="71">
        <f t="shared" si="1114"/>
        <v>1</v>
      </c>
      <c r="AP291" s="71">
        <f t="shared" si="1114"/>
        <v>0</v>
      </c>
      <c r="AQ291" s="71">
        <f t="shared" si="1114"/>
        <v>0</v>
      </c>
      <c r="AR291" s="71">
        <f t="shared" si="1114"/>
        <v>0</v>
      </c>
      <c r="AS291" s="71">
        <f t="shared" si="1114"/>
        <v>0</v>
      </c>
      <c r="AT291" s="71">
        <f t="shared" si="1114"/>
        <v>1</v>
      </c>
      <c r="AU291" s="71">
        <f t="shared" si="1114"/>
        <v>1</v>
      </c>
      <c r="AV291" s="71">
        <f t="shared" si="1114"/>
        <v>542524890</v>
      </c>
      <c r="AW291" s="71">
        <f t="shared" si="1114"/>
        <v>388457530</v>
      </c>
      <c r="AX291" s="71">
        <f t="shared" si="1114"/>
        <v>3300470</v>
      </c>
      <c r="AY291" s="71">
        <f t="shared" si="1114"/>
        <v>132414200</v>
      </c>
      <c r="AZ291" s="71">
        <f t="shared" si="1114"/>
        <v>7769150</v>
      </c>
      <c r="BA291" s="71">
        <f t="shared" si="1114"/>
        <v>10583540</v>
      </c>
      <c r="BB291" s="71">
        <f t="shared" si="1114"/>
        <v>729.84</v>
      </c>
      <c r="BC291" s="71">
        <f t="shared" si="1114"/>
        <v>544.49</v>
      </c>
      <c r="BD291" s="71">
        <f t="shared" si="1114"/>
        <v>185.34999999999997</v>
      </c>
    </row>
    <row r="292" spans="7:56" x14ac:dyDescent="0.25">
      <c r="G292" s="70">
        <v>3124</v>
      </c>
      <c r="H292" s="71">
        <f t="shared" ref="H292:BD292" si="1115">SUMIF($E$7:$E$279,"=3124",H$7:H$279)</f>
        <v>49738524</v>
      </c>
      <c r="I292" s="71">
        <f t="shared" si="1115"/>
        <v>36068526</v>
      </c>
      <c r="J292" s="71">
        <f t="shared" si="1115"/>
        <v>294070</v>
      </c>
      <c r="K292" s="71">
        <f t="shared" si="1115"/>
        <v>12290557</v>
      </c>
      <c r="L292" s="71">
        <f t="shared" si="1115"/>
        <v>721371</v>
      </c>
      <c r="M292" s="71">
        <f t="shared" si="1115"/>
        <v>364000</v>
      </c>
      <c r="N292" s="71">
        <f t="shared" si="1115"/>
        <v>66.66</v>
      </c>
      <c r="O292" s="71">
        <f t="shared" si="1115"/>
        <v>52.54</v>
      </c>
      <c r="P292" s="71">
        <f t="shared" si="1115"/>
        <v>14.12</v>
      </c>
      <c r="Q292" s="71">
        <f t="shared" si="1115"/>
        <v>0</v>
      </c>
      <c r="R292" s="71">
        <f t="shared" si="1115"/>
        <v>0</v>
      </c>
      <c r="S292" s="71">
        <f t="shared" si="1115"/>
        <v>0</v>
      </c>
      <c r="T292" s="71">
        <f t="shared" si="1115"/>
        <v>0</v>
      </c>
      <c r="U292" s="71">
        <f t="shared" si="1115"/>
        <v>0</v>
      </c>
      <c r="V292" s="71">
        <f t="shared" si="1115"/>
        <v>0</v>
      </c>
      <c r="W292" s="71">
        <f t="shared" si="1115"/>
        <v>0</v>
      </c>
      <c r="X292" s="71">
        <f t="shared" si="1115"/>
        <v>0</v>
      </c>
      <c r="Y292" s="71">
        <f t="shared" si="1115"/>
        <v>0</v>
      </c>
      <c r="Z292" s="71">
        <f t="shared" si="1115"/>
        <v>0</v>
      </c>
      <c r="AA292" s="71">
        <f t="shared" si="1115"/>
        <v>0</v>
      </c>
      <c r="AB292" s="71">
        <f t="shared" si="1115"/>
        <v>0</v>
      </c>
      <c r="AC292" s="71">
        <f t="shared" si="1115"/>
        <v>0</v>
      </c>
      <c r="AD292" s="71">
        <f t="shared" si="1115"/>
        <v>0</v>
      </c>
      <c r="AE292" s="71">
        <f t="shared" si="1115"/>
        <v>0</v>
      </c>
      <c r="AF292" s="71">
        <f t="shared" si="1115"/>
        <v>0</v>
      </c>
      <c r="AG292" s="71">
        <f t="shared" si="1115"/>
        <v>0</v>
      </c>
      <c r="AH292" s="71">
        <f t="shared" si="1115"/>
        <v>0</v>
      </c>
      <c r="AI292" s="71">
        <f t="shared" si="1115"/>
        <v>0</v>
      </c>
      <c r="AJ292" s="71">
        <f t="shared" si="1115"/>
        <v>0</v>
      </c>
      <c r="AK292" s="71">
        <f t="shared" si="1115"/>
        <v>0</v>
      </c>
      <c r="AL292" s="71">
        <f t="shared" si="1115"/>
        <v>0</v>
      </c>
      <c r="AM292" s="71">
        <f t="shared" si="1115"/>
        <v>0</v>
      </c>
      <c r="AN292" s="71">
        <f t="shared" si="1115"/>
        <v>0</v>
      </c>
      <c r="AO292" s="71">
        <f t="shared" si="1115"/>
        <v>0</v>
      </c>
      <c r="AP292" s="71">
        <f t="shared" si="1115"/>
        <v>0</v>
      </c>
      <c r="AQ292" s="71">
        <f t="shared" si="1115"/>
        <v>0</v>
      </c>
      <c r="AR292" s="71">
        <f t="shared" si="1115"/>
        <v>0</v>
      </c>
      <c r="AS292" s="71">
        <f t="shared" si="1115"/>
        <v>0</v>
      </c>
      <c r="AT292" s="71">
        <f t="shared" si="1115"/>
        <v>0</v>
      </c>
      <c r="AU292" s="71">
        <f t="shared" si="1115"/>
        <v>0</v>
      </c>
      <c r="AV292" s="71">
        <f t="shared" si="1115"/>
        <v>49738524</v>
      </c>
      <c r="AW292" s="71">
        <f t="shared" si="1115"/>
        <v>36068526</v>
      </c>
      <c r="AX292" s="71">
        <f t="shared" si="1115"/>
        <v>294070</v>
      </c>
      <c r="AY292" s="71">
        <f t="shared" si="1115"/>
        <v>12290557</v>
      </c>
      <c r="AZ292" s="71">
        <f t="shared" si="1115"/>
        <v>721371</v>
      </c>
      <c r="BA292" s="71">
        <f t="shared" si="1115"/>
        <v>364000</v>
      </c>
      <c r="BB292" s="71">
        <f t="shared" si="1115"/>
        <v>66.66</v>
      </c>
      <c r="BC292" s="71">
        <f t="shared" si="1115"/>
        <v>52.54</v>
      </c>
      <c r="BD292" s="71">
        <f t="shared" si="1115"/>
        <v>14.12</v>
      </c>
    </row>
    <row r="293" spans="7:56" x14ac:dyDescent="0.25">
      <c r="G293" s="70">
        <v>3133</v>
      </c>
      <c r="H293" s="71">
        <f t="shared" ref="H293:BD293" si="1116">SUMIF($E$7:$E$279,"=3133",H$7:H$279)</f>
        <v>112090046</v>
      </c>
      <c r="I293" s="71">
        <f t="shared" si="1116"/>
        <v>81265934</v>
      </c>
      <c r="J293" s="71">
        <f t="shared" si="1116"/>
        <v>848250</v>
      </c>
      <c r="K293" s="71">
        <f t="shared" si="1116"/>
        <v>27754594</v>
      </c>
      <c r="L293" s="71">
        <f t="shared" si="1116"/>
        <v>1625320</v>
      </c>
      <c r="M293" s="71">
        <f t="shared" si="1116"/>
        <v>595948</v>
      </c>
      <c r="N293" s="71">
        <f t="shared" si="1116"/>
        <v>156.75</v>
      </c>
      <c r="O293" s="71">
        <f t="shared" si="1116"/>
        <v>98.699999999999989</v>
      </c>
      <c r="P293" s="71">
        <f t="shared" si="1116"/>
        <v>58.050000000000004</v>
      </c>
      <c r="Q293" s="71">
        <f t="shared" si="1116"/>
        <v>0</v>
      </c>
      <c r="R293" s="71">
        <f t="shared" si="1116"/>
        <v>0</v>
      </c>
      <c r="S293" s="71">
        <f t="shared" si="1116"/>
        <v>0</v>
      </c>
      <c r="T293" s="71">
        <f t="shared" si="1116"/>
        <v>0</v>
      </c>
      <c r="U293" s="71">
        <f t="shared" si="1116"/>
        <v>0</v>
      </c>
      <c r="V293" s="71">
        <f t="shared" si="1116"/>
        <v>0</v>
      </c>
      <c r="W293" s="71">
        <f t="shared" si="1116"/>
        <v>0</v>
      </c>
      <c r="X293" s="71">
        <f t="shared" si="1116"/>
        <v>0</v>
      </c>
      <c r="Y293" s="71">
        <f t="shared" si="1116"/>
        <v>0</v>
      </c>
      <c r="Z293" s="71">
        <f t="shared" si="1116"/>
        <v>0</v>
      </c>
      <c r="AA293" s="71">
        <f t="shared" si="1116"/>
        <v>0</v>
      </c>
      <c r="AB293" s="71">
        <f t="shared" si="1116"/>
        <v>0</v>
      </c>
      <c r="AC293" s="71">
        <f t="shared" si="1116"/>
        <v>0</v>
      </c>
      <c r="AD293" s="71">
        <f t="shared" si="1116"/>
        <v>0</v>
      </c>
      <c r="AE293" s="71">
        <f t="shared" si="1116"/>
        <v>0</v>
      </c>
      <c r="AF293" s="71">
        <f t="shared" si="1116"/>
        <v>0</v>
      </c>
      <c r="AG293" s="71">
        <f t="shared" si="1116"/>
        <v>0</v>
      </c>
      <c r="AH293" s="71">
        <f t="shared" si="1116"/>
        <v>0</v>
      </c>
      <c r="AI293" s="71">
        <f t="shared" si="1116"/>
        <v>0</v>
      </c>
      <c r="AJ293" s="71">
        <f t="shared" si="1116"/>
        <v>0</v>
      </c>
      <c r="AK293" s="71">
        <f t="shared" si="1116"/>
        <v>0</v>
      </c>
      <c r="AL293" s="71">
        <f t="shared" si="1116"/>
        <v>0</v>
      </c>
      <c r="AM293" s="71">
        <f t="shared" si="1116"/>
        <v>0</v>
      </c>
      <c r="AN293" s="71">
        <f t="shared" si="1116"/>
        <v>0</v>
      </c>
      <c r="AO293" s="71">
        <f t="shared" si="1116"/>
        <v>0</v>
      </c>
      <c r="AP293" s="71">
        <f t="shared" si="1116"/>
        <v>0</v>
      </c>
      <c r="AQ293" s="71">
        <f t="shared" si="1116"/>
        <v>0</v>
      </c>
      <c r="AR293" s="71">
        <f t="shared" si="1116"/>
        <v>0</v>
      </c>
      <c r="AS293" s="71">
        <f t="shared" si="1116"/>
        <v>0</v>
      </c>
      <c r="AT293" s="71">
        <f t="shared" si="1116"/>
        <v>0</v>
      </c>
      <c r="AU293" s="71">
        <f t="shared" si="1116"/>
        <v>0</v>
      </c>
      <c r="AV293" s="71">
        <f t="shared" si="1116"/>
        <v>112090046</v>
      </c>
      <c r="AW293" s="71">
        <f t="shared" si="1116"/>
        <v>81265934</v>
      </c>
      <c r="AX293" s="71">
        <f t="shared" si="1116"/>
        <v>848250</v>
      </c>
      <c r="AY293" s="71">
        <f t="shared" si="1116"/>
        <v>27754594</v>
      </c>
      <c r="AZ293" s="71">
        <f t="shared" si="1116"/>
        <v>1625320</v>
      </c>
      <c r="BA293" s="71">
        <f t="shared" si="1116"/>
        <v>595948</v>
      </c>
      <c r="BB293" s="71">
        <f t="shared" si="1116"/>
        <v>156.75</v>
      </c>
      <c r="BC293" s="71">
        <f t="shared" si="1116"/>
        <v>98.699999999999989</v>
      </c>
      <c r="BD293" s="71">
        <f t="shared" si="1116"/>
        <v>58.050000000000004</v>
      </c>
    </row>
    <row r="294" spans="7:56" x14ac:dyDescent="0.25">
      <c r="G294" s="70">
        <v>3141</v>
      </c>
      <c r="H294" s="71">
        <f t="shared" ref="H294:BD294" si="1117">SUMIF($E$7:$E$279,"=3141",H$7:H$279)</f>
        <v>52600797</v>
      </c>
      <c r="I294" s="71">
        <f t="shared" si="1117"/>
        <v>38086809</v>
      </c>
      <c r="J294" s="71">
        <f t="shared" si="1117"/>
        <v>348400</v>
      </c>
      <c r="K294" s="71">
        <f t="shared" si="1117"/>
        <v>12991102</v>
      </c>
      <c r="L294" s="71">
        <f t="shared" si="1117"/>
        <v>761738</v>
      </c>
      <c r="M294" s="71">
        <f t="shared" si="1117"/>
        <v>412748</v>
      </c>
      <c r="N294" s="71">
        <f t="shared" si="1117"/>
        <v>119.78</v>
      </c>
      <c r="O294" s="71">
        <f t="shared" si="1117"/>
        <v>0</v>
      </c>
      <c r="P294" s="71">
        <f t="shared" si="1117"/>
        <v>119.78</v>
      </c>
      <c r="Q294" s="71">
        <f t="shared" si="1117"/>
        <v>0</v>
      </c>
      <c r="R294" s="71">
        <f t="shared" si="1117"/>
        <v>0</v>
      </c>
      <c r="S294" s="71">
        <f t="shared" si="1117"/>
        <v>0</v>
      </c>
      <c r="T294" s="71">
        <f t="shared" si="1117"/>
        <v>0</v>
      </c>
      <c r="U294" s="71">
        <f t="shared" si="1117"/>
        <v>0</v>
      </c>
      <c r="V294" s="71">
        <f t="shared" si="1117"/>
        <v>0</v>
      </c>
      <c r="W294" s="71">
        <f t="shared" si="1117"/>
        <v>0</v>
      </c>
      <c r="X294" s="71">
        <f t="shared" si="1117"/>
        <v>0</v>
      </c>
      <c r="Y294" s="71">
        <f t="shared" si="1117"/>
        <v>0</v>
      </c>
      <c r="Z294" s="71">
        <f t="shared" si="1117"/>
        <v>0</v>
      </c>
      <c r="AA294" s="71">
        <f t="shared" si="1117"/>
        <v>0</v>
      </c>
      <c r="AB294" s="71">
        <f t="shared" si="1117"/>
        <v>0</v>
      </c>
      <c r="AC294" s="71">
        <f t="shared" si="1117"/>
        <v>0</v>
      </c>
      <c r="AD294" s="71">
        <f t="shared" si="1117"/>
        <v>0</v>
      </c>
      <c r="AE294" s="71">
        <f t="shared" si="1117"/>
        <v>0</v>
      </c>
      <c r="AF294" s="71">
        <f t="shared" si="1117"/>
        <v>0</v>
      </c>
      <c r="AG294" s="71">
        <f t="shared" si="1117"/>
        <v>0</v>
      </c>
      <c r="AH294" s="71">
        <f t="shared" si="1117"/>
        <v>0</v>
      </c>
      <c r="AI294" s="71">
        <f t="shared" si="1117"/>
        <v>0</v>
      </c>
      <c r="AJ294" s="71">
        <f t="shared" si="1117"/>
        <v>0</v>
      </c>
      <c r="AK294" s="71">
        <f t="shared" si="1117"/>
        <v>0</v>
      </c>
      <c r="AL294" s="71">
        <f t="shared" si="1117"/>
        <v>0</v>
      </c>
      <c r="AM294" s="71">
        <f t="shared" si="1117"/>
        <v>0</v>
      </c>
      <c r="AN294" s="71">
        <f t="shared" si="1117"/>
        <v>0</v>
      </c>
      <c r="AO294" s="71">
        <f t="shared" si="1117"/>
        <v>0</v>
      </c>
      <c r="AP294" s="71">
        <f t="shared" si="1117"/>
        <v>0</v>
      </c>
      <c r="AQ294" s="71">
        <f t="shared" si="1117"/>
        <v>0</v>
      </c>
      <c r="AR294" s="71">
        <f t="shared" si="1117"/>
        <v>0</v>
      </c>
      <c r="AS294" s="71">
        <f t="shared" si="1117"/>
        <v>0</v>
      </c>
      <c r="AT294" s="71">
        <f t="shared" si="1117"/>
        <v>0</v>
      </c>
      <c r="AU294" s="71">
        <f t="shared" si="1117"/>
        <v>0</v>
      </c>
      <c r="AV294" s="71">
        <f t="shared" si="1117"/>
        <v>52600797</v>
      </c>
      <c r="AW294" s="71">
        <f t="shared" si="1117"/>
        <v>38086809</v>
      </c>
      <c r="AX294" s="71">
        <f t="shared" si="1117"/>
        <v>348400</v>
      </c>
      <c r="AY294" s="71">
        <f t="shared" si="1117"/>
        <v>12991102</v>
      </c>
      <c r="AZ294" s="71">
        <f t="shared" si="1117"/>
        <v>761738</v>
      </c>
      <c r="BA294" s="71">
        <f t="shared" si="1117"/>
        <v>412748</v>
      </c>
      <c r="BB294" s="71">
        <f t="shared" si="1117"/>
        <v>119.78</v>
      </c>
      <c r="BC294" s="71">
        <f t="shared" si="1117"/>
        <v>0</v>
      </c>
      <c r="BD294" s="71">
        <f t="shared" si="1117"/>
        <v>119.78</v>
      </c>
    </row>
    <row r="295" spans="7:56" x14ac:dyDescent="0.25">
      <c r="G295" s="70">
        <v>3143</v>
      </c>
      <c r="H295" s="71">
        <f t="shared" ref="H295:BD295" si="1118">SUMIF($E$7:$E$279,"=3143",H$7:H$279)</f>
        <v>14187190</v>
      </c>
      <c r="I295" s="71">
        <f t="shared" si="1118"/>
        <v>10442084</v>
      </c>
      <c r="J295" s="71">
        <f t="shared" si="1118"/>
        <v>0</v>
      </c>
      <c r="K295" s="71">
        <f t="shared" si="1118"/>
        <v>3529424</v>
      </c>
      <c r="L295" s="71">
        <f t="shared" si="1118"/>
        <v>208842</v>
      </c>
      <c r="M295" s="71">
        <f t="shared" si="1118"/>
        <v>6840</v>
      </c>
      <c r="N295" s="71">
        <f t="shared" si="1118"/>
        <v>24</v>
      </c>
      <c r="O295" s="71">
        <f t="shared" si="1118"/>
        <v>23.52</v>
      </c>
      <c r="P295" s="71">
        <f t="shared" si="1118"/>
        <v>0.48</v>
      </c>
      <c r="Q295" s="71">
        <f t="shared" si="1118"/>
        <v>0</v>
      </c>
      <c r="R295" s="71">
        <f t="shared" si="1118"/>
        <v>0</v>
      </c>
      <c r="S295" s="71">
        <f t="shared" si="1118"/>
        <v>0</v>
      </c>
      <c r="T295" s="71">
        <f t="shared" si="1118"/>
        <v>0</v>
      </c>
      <c r="U295" s="71">
        <f t="shared" si="1118"/>
        <v>0</v>
      </c>
      <c r="V295" s="71">
        <f t="shared" si="1118"/>
        <v>0</v>
      </c>
      <c r="W295" s="71">
        <f t="shared" si="1118"/>
        <v>0</v>
      </c>
      <c r="X295" s="71">
        <f t="shared" si="1118"/>
        <v>0</v>
      </c>
      <c r="Y295" s="71">
        <f t="shared" si="1118"/>
        <v>0</v>
      </c>
      <c r="Z295" s="71">
        <f t="shared" si="1118"/>
        <v>0</v>
      </c>
      <c r="AA295" s="71">
        <f t="shared" si="1118"/>
        <v>0</v>
      </c>
      <c r="AB295" s="71">
        <f t="shared" si="1118"/>
        <v>0</v>
      </c>
      <c r="AC295" s="71">
        <f t="shared" si="1118"/>
        <v>0</v>
      </c>
      <c r="AD295" s="71">
        <f t="shared" si="1118"/>
        <v>0</v>
      </c>
      <c r="AE295" s="71">
        <f t="shared" si="1118"/>
        <v>0</v>
      </c>
      <c r="AF295" s="71">
        <f t="shared" si="1118"/>
        <v>0</v>
      </c>
      <c r="AG295" s="71">
        <f t="shared" si="1118"/>
        <v>0</v>
      </c>
      <c r="AH295" s="71">
        <f t="shared" si="1118"/>
        <v>0</v>
      </c>
      <c r="AI295" s="71">
        <f t="shared" si="1118"/>
        <v>0</v>
      </c>
      <c r="AJ295" s="71">
        <f t="shared" si="1118"/>
        <v>0</v>
      </c>
      <c r="AK295" s="71">
        <f t="shared" si="1118"/>
        <v>0</v>
      </c>
      <c r="AL295" s="71">
        <f t="shared" si="1118"/>
        <v>0</v>
      </c>
      <c r="AM295" s="71">
        <f t="shared" si="1118"/>
        <v>0</v>
      </c>
      <c r="AN295" s="71">
        <f t="shared" si="1118"/>
        <v>0</v>
      </c>
      <c r="AO295" s="71">
        <f t="shared" si="1118"/>
        <v>0</v>
      </c>
      <c r="AP295" s="71">
        <f t="shared" si="1118"/>
        <v>0</v>
      </c>
      <c r="AQ295" s="71">
        <f t="shared" si="1118"/>
        <v>0</v>
      </c>
      <c r="AR295" s="71">
        <f t="shared" si="1118"/>
        <v>0</v>
      </c>
      <c r="AS295" s="71">
        <f t="shared" si="1118"/>
        <v>0</v>
      </c>
      <c r="AT295" s="71">
        <f t="shared" si="1118"/>
        <v>0</v>
      </c>
      <c r="AU295" s="71">
        <f t="shared" si="1118"/>
        <v>0</v>
      </c>
      <c r="AV295" s="71">
        <f t="shared" si="1118"/>
        <v>14187190</v>
      </c>
      <c r="AW295" s="71">
        <f t="shared" si="1118"/>
        <v>10442084</v>
      </c>
      <c r="AX295" s="71">
        <f t="shared" si="1118"/>
        <v>0</v>
      </c>
      <c r="AY295" s="71">
        <f t="shared" si="1118"/>
        <v>3529424</v>
      </c>
      <c r="AZ295" s="71">
        <f t="shared" si="1118"/>
        <v>208842</v>
      </c>
      <c r="BA295" s="71">
        <f t="shared" si="1118"/>
        <v>6840</v>
      </c>
      <c r="BB295" s="71">
        <f t="shared" si="1118"/>
        <v>24</v>
      </c>
      <c r="BC295" s="71">
        <f t="shared" si="1118"/>
        <v>23.52</v>
      </c>
      <c r="BD295" s="71">
        <f t="shared" si="1118"/>
        <v>0.48</v>
      </c>
    </row>
    <row r="296" spans="7:56" x14ac:dyDescent="0.25">
      <c r="G296" s="70">
        <v>3145</v>
      </c>
      <c r="H296" s="71">
        <f t="shared" ref="H296:BD296" si="1119">SUMIF($E$7:$E$279,"=3145",H$7:H$279)</f>
        <v>9982946</v>
      </c>
      <c r="I296" s="71">
        <f t="shared" si="1119"/>
        <v>7286492</v>
      </c>
      <c r="J296" s="71">
        <f t="shared" si="1119"/>
        <v>0</v>
      </c>
      <c r="K296" s="71">
        <f t="shared" si="1119"/>
        <v>2462834</v>
      </c>
      <c r="L296" s="71">
        <f t="shared" si="1119"/>
        <v>145730</v>
      </c>
      <c r="M296" s="71">
        <f t="shared" si="1119"/>
        <v>87890</v>
      </c>
      <c r="N296" s="71">
        <f t="shared" si="1119"/>
        <v>17.600000000000001</v>
      </c>
      <c r="O296" s="71">
        <f t="shared" si="1119"/>
        <v>10.52</v>
      </c>
      <c r="P296" s="71">
        <f t="shared" si="1119"/>
        <v>7.08</v>
      </c>
      <c r="Q296" s="71">
        <f t="shared" si="1119"/>
        <v>0</v>
      </c>
      <c r="R296" s="71">
        <f t="shared" si="1119"/>
        <v>0</v>
      </c>
      <c r="S296" s="71">
        <f t="shared" si="1119"/>
        <v>0</v>
      </c>
      <c r="T296" s="71">
        <f t="shared" si="1119"/>
        <v>0</v>
      </c>
      <c r="U296" s="71">
        <f t="shared" si="1119"/>
        <v>0</v>
      </c>
      <c r="V296" s="71">
        <f t="shared" si="1119"/>
        <v>0</v>
      </c>
      <c r="W296" s="71">
        <f t="shared" si="1119"/>
        <v>0</v>
      </c>
      <c r="X296" s="71">
        <f t="shared" si="1119"/>
        <v>0</v>
      </c>
      <c r="Y296" s="71">
        <f t="shared" si="1119"/>
        <v>0</v>
      </c>
      <c r="Z296" s="71">
        <f t="shared" si="1119"/>
        <v>0</v>
      </c>
      <c r="AA296" s="71">
        <f t="shared" si="1119"/>
        <v>0</v>
      </c>
      <c r="AB296" s="71">
        <f t="shared" si="1119"/>
        <v>0</v>
      </c>
      <c r="AC296" s="71">
        <f t="shared" si="1119"/>
        <v>0</v>
      </c>
      <c r="AD296" s="71">
        <f t="shared" si="1119"/>
        <v>0</v>
      </c>
      <c r="AE296" s="71">
        <f t="shared" si="1119"/>
        <v>0</v>
      </c>
      <c r="AF296" s="71">
        <f t="shared" si="1119"/>
        <v>0</v>
      </c>
      <c r="AG296" s="71">
        <f t="shared" si="1119"/>
        <v>0</v>
      </c>
      <c r="AH296" s="71">
        <f t="shared" si="1119"/>
        <v>0</v>
      </c>
      <c r="AI296" s="71">
        <f t="shared" si="1119"/>
        <v>0</v>
      </c>
      <c r="AJ296" s="71">
        <f t="shared" si="1119"/>
        <v>0</v>
      </c>
      <c r="AK296" s="71">
        <f t="shared" si="1119"/>
        <v>0</v>
      </c>
      <c r="AL296" s="71">
        <f t="shared" si="1119"/>
        <v>0</v>
      </c>
      <c r="AM296" s="71">
        <f t="shared" si="1119"/>
        <v>0</v>
      </c>
      <c r="AN296" s="71">
        <f t="shared" si="1119"/>
        <v>0</v>
      </c>
      <c r="AO296" s="71">
        <f t="shared" si="1119"/>
        <v>0</v>
      </c>
      <c r="AP296" s="71">
        <f t="shared" si="1119"/>
        <v>0</v>
      </c>
      <c r="AQ296" s="71">
        <f t="shared" si="1119"/>
        <v>0</v>
      </c>
      <c r="AR296" s="71">
        <f t="shared" si="1119"/>
        <v>0</v>
      </c>
      <c r="AS296" s="71">
        <f t="shared" si="1119"/>
        <v>0</v>
      </c>
      <c r="AT296" s="71">
        <f t="shared" si="1119"/>
        <v>0</v>
      </c>
      <c r="AU296" s="71">
        <f t="shared" si="1119"/>
        <v>0</v>
      </c>
      <c r="AV296" s="71">
        <f t="shared" si="1119"/>
        <v>9982946</v>
      </c>
      <c r="AW296" s="71">
        <f t="shared" si="1119"/>
        <v>7286492</v>
      </c>
      <c r="AX296" s="71">
        <f t="shared" si="1119"/>
        <v>0</v>
      </c>
      <c r="AY296" s="71">
        <f t="shared" si="1119"/>
        <v>2462834</v>
      </c>
      <c r="AZ296" s="71">
        <f t="shared" si="1119"/>
        <v>145730</v>
      </c>
      <c r="BA296" s="71">
        <f t="shared" si="1119"/>
        <v>87890</v>
      </c>
      <c r="BB296" s="71">
        <f t="shared" si="1119"/>
        <v>17.600000000000001</v>
      </c>
      <c r="BC296" s="71">
        <f t="shared" si="1119"/>
        <v>10.52</v>
      </c>
      <c r="BD296" s="71">
        <f t="shared" si="1119"/>
        <v>7.08</v>
      </c>
    </row>
    <row r="297" spans="7:56" x14ac:dyDescent="0.25">
      <c r="G297" s="70">
        <v>3146</v>
      </c>
      <c r="H297" s="71">
        <f t="shared" ref="H297:BD297" si="1120">SUMIF($E$7:$E$279,"=3146",H$7:H$279)</f>
        <v>66842250</v>
      </c>
      <c r="I297" s="71">
        <f t="shared" si="1120"/>
        <v>48041768</v>
      </c>
      <c r="J297" s="71">
        <f t="shared" si="1120"/>
        <v>39000</v>
      </c>
      <c r="K297" s="71">
        <f t="shared" si="1120"/>
        <v>16251299</v>
      </c>
      <c r="L297" s="71">
        <f t="shared" si="1120"/>
        <v>960836</v>
      </c>
      <c r="M297" s="71">
        <f t="shared" si="1120"/>
        <v>1549347</v>
      </c>
      <c r="N297" s="71">
        <f t="shared" si="1120"/>
        <v>84.65</v>
      </c>
      <c r="O297" s="71">
        <f t="shared" si="1120"/>
        <v>63.470000000000006</v>
      </c>
      <c r="P297" s="71">
        <f t="shared" si="1120"/>
        <v>21.18</v>
      </c>
      <c r="Q297" s="71">
        <f t="shared" si="1120"/>
        <v>0</v>
      </c>
      <c r="R297" s="71">
        <f t="shared" si="1120"/>
        <v>0</v>
      </c>
      <c r="S297" s="71">
        <f t="shared" si="1120"/>
        <v>0</v>
      </c>
      <c r="T297" s="71">
        <f t="shared" si="1120"/>
        <v>3770881</v>
      </c>
      <c r="U297" s="71">
        <f t="shared" si="1120"/>
        <v>0</v>
      </c>
      <c r="V297" s="71">
        <f t="shared" si="1120"/>
        <v>0</v>
      </c>
      <c r="W297" s="71">
        <f t="shared" si="1120"/>
        <v>0</v>
      </c>
      <c r="X297" s="71">
        <f t="shared" si="1120"/>
        <v>3770881</v>
      </c>
      <c r="Y297" s="71">
        <f t="shared" si="1120"/>
        <v>0</v>
      </c>
      <c r="Z297" s="71">
        <f t="shared" si="1120"/>
        <v>0</v>
      </c>
      <c r="AA297" s="71">
        <f t="shared" si="1120"/>
        <v>0</v>
      </c>
      <c r="AB297" s="71">
        <f t="shared" si="1120"/>
        <v>0</v>
      </c>
      <c r="AC297" s="71">
        <f t="shared" si="1120"/>
        <v>3770881</v>
      </c>
      <c r="AD297" s="71">
        <f t="shared" si="1120"/>
        <v>1274558</v>
      </c>
      <c r="AE297" s="71">
        <f t="shared" si="1120"/>
        <v>75417</v>
      </c>
      <c r="AF297" s="71">
        <f t="shared" si="1120"/>
        <v>0</v>
      </c>
      <c r="AG297" s="71">
        <f t="shared" si="1120"/>
        <v>0</v>
      </c>
      <c r="AH297" s="71">
        <f t="shared" si="1120"/>
        <v>0</v>
      </c>
      <c r="AI297" s="71">
        <f t="shared" si="1120"/>
        <v>0</v>
      </c>
      <c r="AJ297" s="71">
        <f t="shared" si="1120"/>
        <v>0</v>
      </c>
      <c r="AK297" s="71">
        <f t="shared" si="1120"/>
        <v>0</v>
      </c>
      <c r="AL297" s="71">
        <f t="shared" si="1120"/>
        <v>0</v>
      </c>
      <c r="AM297" s="71">
        <f t="shared" si="1120"/>
        <v>0</v>
      </c>
      <c r="AN297" s="71">
        <f t="shared" si="1120"/>
        <v>5.72</v>
      </c>
      <c r="AO297" s="71">
        <f t="shared" si="1120"/>
        <v>0.8</v>
      </c>
      <c r="AP297" s="71">
        <f t="shared" si="1120"/>
        <v>0</v>
      </c>
      <c r="AQ297" s="71">
        <f t="shared" si="1120"/>
        <v>0</v>
      </c>
      <c r="AR297" s="71">
        <f t="shared" si="1120"/>
        <v>0</v>
      </c>
      <c r="AS297" s="71">
        <f t="shared" si="1120"/>
        <v>5.72</v>
      </c>
      <c r="AT297" s="71">
        <f t="shared" si="1120"/>
        <v>0.8</v>
      </c>
      <c r="AU297" s="71">
        <f t="shared" si="1120"/>
        <v>6.5200000000000005</v>
      </c>
      <c r="AV297" s="71">
        <f t="shared" si="1120"/>
        <v>71963106</v>
      </c>
      <c r="AW297" s="71">
        <f t="shared" si="1120"/>
        <v>51812649</v>
      </c>
      <c r="AX297" s="71">
        <f t="shared" si="1120"/>
        <v>39000</v>
      </c>
      <c r="AY297" s="71">
        <f t="shared" si="1120"/>
        <v>17525857</v>
      </c>
      <c r="AZ297" s="71">
        <f t="shared" si="1120"/>
        <v>1036253</v>
      </c>
      <c r="BA297" s="71">
        <f t="shared" si="1120"/>
        <v>1549347</v>
      </c>
      <c r="BB297" s="71">
        <f t="shared" si="1120"/>
        <v>91.169999999999987</v>
      </c>
      <c r="BC297" s="71">
        <f t="shared" si="1120"/>
        <v>69.19</v>
      </c>
      <c r="BD297" s="71">
        <f t="shared" si="1120"/>
        <v>21.979999999999997</v>
      </c>
    </row>
    <row r="298" spans="7:56" x14ac:dyDescent="0.25">
      <c r="G298" s="70">
        <v>3147</v>
      </c>
      <c r="H298" s="71">
        <f t="shared" ref="H298:BD298" si="1121">SUMIF($E$7:$E$279,"=3147",H$7:H$279)</f>
        <v>74248805</v>
      </c>
      <c r="I298" s="71">
        <f t="shared" si="1121"/>
        <v>53312157</v>
      </c>
      <c r="J298" s="71">
        <f t="shared" si="1121"/>
        <v>1014202</v>
      </c>
      <c r="K298" s="71">
        <f t="shared" si="1121"/>
        <v>18362310</v>
      </c>
      <c r="L298" s="71">
        <f t="shared" si="1121"/>
        <v>1066244</v>
      </c>
      <c r="M298" s="71">
        <f t="shared" si="1121"/>
        <v>493892</v>
      </c>
      <c r="N298" s="71">
        <f t="shared" si="1121"/>
        <v>121.40999999999998</v>
      </c>
      <c r="O298" s="71">
        <f t="shared" si="1121"/>
        <v>82.789999999999992</v>
      </c>
      <c r="P298" s="71">
        <f t="shared" si="1121"/>
        <v>38.619999999999997</v>
      </c>
      <c r="Q298" s="71">
        <f t="shared" si="1121"/>
        <v>0</v>
      </c>
      <c r="R298" s="71">
        <f t="shared" si="1121"/>
        <v>0</v>
      </c>
      <c r="S298" s="71">
        <f t="shared" si="1121"/>
        <v>0</v>
      </c>
      <c r="T298" s="71">
        <f t="shared" si="1121"/>
        <v>0</v>
      </c>
      <c r="U298" s="71">
        <f t="shared" si="1121"/>
        <v>0</v>
      </c>
      <c r="V298" s="71">
        <f t="shared" si="1121"/>
        <v>0</v>
      </c>
      <c r="W298" s="71">
        <f t="shared" si="1121"/>
        <v>0</v>
      </c>
      <c r="X298" s="71">
        <f t="shared" si="1121"/>
        <v>0</v>
      </c>
      <c r="Y298" s="71">
        <f t="shared" si="1121"/>
        <v>0</v>
      </c>
      <c r="Z298" s="71">
        <f t="shared" si="1121"/>
        <v>0</v>
      </c>
      <c r="AA298" s="71">
        <f t="shared" si="1121"/>
        <v>0</v>
      </c>
      <c r="AB298" s="71">
        <f t="shared" si="1121"/>
        <v>0</v>
      </c>
      <c r="AC298" s="71">
        <f t="shared" si="1121"/>
        <v>0</v>
      </c>
      <c r="AD298" s="71">
        <f t="shared" si="1121"/>
        <v>0</v>
      </c>
      <c r="AE298" s="71">
        <f t="shared" si="1121"/>
        <v>0</v>
      </c>
      <c r="AF298" s="71">
        <f t="shared" si="1121"/>
        <v>0</v>
      </c>
      <c r="AG298" s="71">
        <f t="shared" si="1121"/>
        <v>0</v>
      </c>
      <c r="AH298" s="71">
        <f t="shared" si="1121"/>
        <v>0</v>
      </c>
      <c r="AI298" s="71">
        <f t="shared" si="1121"/>
        <v>0</v>
      </c>
      <c r="AJ298" s="71">
        <f t="shared" si="1121"/>
        <v>0</v>
      </c>
      <c r="AK298" s="71">
        <f t="shared" si="1121"/>
        <v>0</v>
      </c>
      <c r="AL298" s="71">
        <f t="shared" si="1121"/>
        <v>0</v>
      </c>
      <c r="AM298" s="71">
        <f t="shared" si="1121"/>
        <v>0</v>
      </c>
      <c r="AN298" s="71">
        <f t="shared" si="1121"/>
        <v>0</v>
      </c>
      <c r="AO298" s="71">
        <f t="shared" si="1121"/>
        <v>0</v>
      </c>
      <c r="AP298" s="71">
        <f t="shared" si="1121"/>
        <v>0</v>
      </c>
      <c r="AQ298" s="71">
        <f t="shared" si="1121"/>
        <v>0</v>
      </c>
      <c r="AR298" s="71">
        <f t="shared" si="1121"/>
        <v>0</v>
      </c>
      <c r="AS298" s="71">
        <f t="shared" si="1121"/>
        <v>0</v>
      </c>
      <c r="AT298" s="71">
        <f t="shared" si="1121"/>
        <v>0</v>
      </c>
      <c r="AU298" s="71">
        <f t="shared" si="1121"/>
        <v>0</v>
      </c>
      <c r="AV298" s="71">
        <f t="shared" si="1121"/>
        <v>74248805</v>
      </c>
      <c r="AW298" s="71">
        <f t="shared" si="1121"/>
        <v>53312157</v>
      </c>
      <c r="AX298" s="71">
        <f t="shared" si="1121"/>
        <v>1014202</v>
      </c>
      <c r="AY298" s="71">
        <f t="shared" si="1121"/>
        <v>18362310</v>
      </c>
      <c r="AZ298" s="71">
        <f t="shared" si="1121"/>
        <v>1066244</v>
      </c>
      <c r="BA298" s="71">
        <f t="shared" si="1121"/>
        <v>493892</v>
      </c>
      <c r="BB298" s="71">
        <f t="shared" si="1121"/>
        <v>121.40999999999998</v>
      </c>
      <c r="BC298" s="71">
        <f t="shared" si="1121"/>
        <v>82.789999999999992</v>
      </c>
      <c r="BD298" s="71">
        <f t="shared" si="1121"/>
        <v>38.619999999999997</v>
      </c>
    </row>
    <row r="299" spans="7:56" x14ac:dyDescent="0.25">
      <c r="G299" s="70">
        <v>3150</v>
      </c>
      <c r="H299" s="71">
        <f t="shared" ref="H299:BD299" si="1122">SUMIF($E$7:$E$279,"=3150",H$7:H$279)</f>
        <v>20950281</v>
      </c>
      <c r="I299" s="71">
        <f t="shared" si="1122"/>
        <v>14774908</v>
      </c>
      <c r="J299" s="71">
        <f t="shared" si="1122"/>
        <v>543764</v>
      </c>
      <c r="K299" s="71">
        <f t="shared" si="1122"/>
        <v>5177711</v>
      </c>
      <c r="L299" s="71">
        <f t="shared" si="1122"/>
        <v>295498</v>
      </c>
      <c r="M299" s="71">
        <f t="shared" si="1122"/>
        <v>158400</v>
      </c>
      <c r="N299" s="71">
        <f t="shared" si="1122"/>
        <v>25.119999999999997</v>
      </c>
      <c r="O299" s="71">
        <f t="shared" si="1122"/>
        <v>21.85</v>
      </c>
      <c r="P299" s="71">
        <f t="shared" si="1122"/>
        <v>3.27</v>
      </c>
      <c r="Q299" s="71">
        <f t="shared" si="1122"/>
        <v>0</v>
      </c>
      <c r="R299" s="71">
        <f t="shared" si="1122"/>
        <v>0</v>
      </c>
      <c r="S299" s="71">
        <f t="shared" si="1122"/>
        <v>0</v>
      </c>
      <c r="T299" s="71">
        <f t="shared" si="1122"/>
        <v>0</v>
      </c>
      <c r="U299" s="71">
        <f t="shared" si="1122"/>
        <v>0</v>
      </c>
      <c r="V299" s="71">
        <f t="shared" si="1122"/>
        <v>0</v>
      </c>
      <c r="W299" s="71">
        <f t="shared" si="1122"/>
        <v>0</v>
      </c>
      <c r="X299" s="71">
        <f t="shared" si="1122"/>
        <v>0</v>
      </c>
      <c r="Y299" s="71">
        <f t="shared" si="1122"/>
        <v>0</v>
      </c>
      <c r="Z299" s="71">
        <f t="shared" si="1122"/>
        <v>0</v>
      </c>
      <c r="AA299" s="71">
        <f t="shared" si="1122"/>
        <v>0</v>
      </c>
      <c r="AB299" s="71">
        <f t="shared" si="1122"/>
        <v>0</v>
      </c>
      <c r="AC299" s="71">
        <f t="shared" si="1122"/>
        <v>0</v>
      </c>
      <c r="AD299" s="71">
        <f t="shared" si="1122"/>
        <v>0</v>
      </c>
      <c r="AE299" s="71">
        <f t="shared" si="1122"/>
        <v>0</v>
      </c>
      <c r="AF299" s="71">
        <f t="shared" si="1122"/>
        <v>0</v>
      </c>
      <c r="AG299" s="71">
        <f t="shared" si="1122"/>
        <v>0</v>
      </c>
      <c r="AH299" s="71">
        <f t="shared" si="1122"/>
        <v>0</v>
      </c>
      <c r="AI299" s="71">
        <f t="shared" si="1122"/>
        <v>0</v>
      </c>
      <c r="AJ299" s="71">
        <f t="shared" si="1122"/>
        <v>0</v>
      </c>
      <c r="AK299" s="71">
        <f t="shared" si="1122"/>
        <v>0</v>
      </c>
      <c r="AL299" s="71">
        <f t="shared" si="1122"/>
        <v>0</v>
      </c>
      <c r="AM299" s="71">
        <f t="shared" si="1122"/>
        <v>0</v>
      </c>
      <c r="AN299" s="71">
        <f t="shared" si="1122"/>
        <v>0</v>
      </c>
      <c r="AO299" s="71">
        <f t="shared" si="1122"/>
        <v>0</v>
      </c>
      <c r="AP299" s="71">
        <f t="shared" si="1122"/>
        <v>0</v>
      </c>
      <c r="AQ299" s="71">
        <f t="shared" si="1122"/>
        <v>0</v>
      </c>
      <c r="AR299" s="71">
        <f t="shared" si="1122"/>
        <v>0</v>
      </c>
      <c r="AS299" s="71">
        <f t="shared" si="1122"/>
        <v>0</v>
      </c>
      <c r="AT299" s="71">
        <f t="shared" si="1122"/>
        <v>0</v>
      </c>
      <c r="AU299" s="71">
        <f t="shared" si="1122"/>
        <v>0</v>
      </c>
      <c r="AV299" s="71">
        <f t="shared" si="1122"/>
        <v>20950281</v>
      </c>
      <c r="AW299" s="71">
        <f t="shared" si="1122"/>
        <v>14774908</v>
      </c>
      <c r="AX299" s="71">
        <f t="shared" si="1122"/>
        <v>543764</v>
      </c>
      <c r="AY299" s="71">
        <f t="shared" si="1122"/>
        <v>5177711</v>
      </c>
      <c r="AZ299" s="71">
        <f t="shared" si="1122"/>
        <v>295498</v>
      </c>
      <c r="BA299" s="71">
        <f t="shared" si="1122"/>
        <v>158400</v>
      </c>
      <c r="BB299" s="71">
        <f t="shared" si="1122"/>
        <v>25.119999999999997</v>
      </c>
      <c r="BC299" s="71">
        <f t="shared" si="1122"/>
        <v>21.85</v>
      </c>
      <c r="BD299" s="71">
        <f t="shared" si="1122"/>
        <v>3.27</v>
      </c>
    </row>
    <row r="300" spans="7:56" x14ac:dyDescent="0.25">
      <c r="G300" s="70">
        <v>3231</v>
      </c>
      <c r="H300" s="71">
        <f t="shared" ref="H300:BD300" si="1123">SUMIF($E$7:$E$279,"=3231",H$7:H$279)</f>
        <v>0</v>
      </c>
      <c r="I300" s="71">
        <f t="shared" si="1123"/>
        <v>0</v>
      </c>
      <c r="J300" s="71">
        <f t="shared" si="1123"/>
        <v>0</v>
      </c>
      <c r="K300" s="71">
        <f t="shared" si="1123"/>
        <v>0</v>
      </c>
      <c r="L300" s="71">
        <f t="shared" si="1123"/>
        <v>0</v>
      </c>
      <c r="M300" s="71">
        <f t="shared" si="1123"/>
        <v>0</v>
      </c>
      <c r="N300" s="71">
        <f t="shared" si="1123"/>
        <v>0</v>
      </c>
      <c r="O300" s="71">
        <f t="shared" si="1123"/>
        <v>0</v>
      </c>
      <c r="P300" s="71">
        <f t="shared" si="1123"/>
        <v>0</v>
      </c>
      <c r="Q300" s="71">
        <f t="shared" si="1123"/>
        <v>0</v>
      </c>
      <c r="R300" s="71">
        <f t="shared" si="1123"/>
        <v>0</v>
      </c>
      <c r="S300" s="71">
        <f t="shared" si="1123"/>
        <v>0</v>
      </c>
      <c r="T300" s="71">
        <f t="shared" si="1123"/>
        <v>0</v>
      </c>
      <c r="U300" s="71">
        <f t="shared" si="1123"/>
        <v>0</v>
      </c>
      <c r="V300" s="71">
        <f t="shared" si="1123"/>
        <v>0</v>
      </c>
      <c r="W300" s="71">
        <f t="shared" si="1123"/>
        <v>0</v>
      </c>
      <c r="X300" s="71">
        <f t="shared" si="1123"/>
        <v>0</v>
      </c>
      <c r="Y300" s="71">
        <f t="shared" si="1123"/>
        <v>0</v>
      </c>
      <c r="Z300" s="71">
        <f t="shared" si="1123"/>
        <v>0</v>
      </c>
      <c r="AA300" s="71">
        <f t="shared" si="1123"/>
        <v>0</v>
      </c>
      <c r="AB300" s="71">
        <f t="shared" si="1123"/>
        <v>0</v>
      </c>
      <c r="AC300" s="71">
        <f t="shared" si="1123"/>
        <v>0</v>
      </c>
      <c r="AD300" s="71">
        <f t="shared" si="1123"/>
        <v>0</v>
      </c>
      <c r="AE300" s="71">
        <f t="shared" si="1123"/>
        <v>0</v>
      </c>
      <c r="AF300" s="71">
        <f t="shared" si="1123"/>
        <v>0</v>
      </c>
      <c r="AG300" s="71">
        <f t="shared" si="1123"/>
        <v>0</v>
      </c>
      <c r="AH300" s="71">
        <f t="shared" si="1123"/>
        <v>0</v>
      </c>
      <c r="AI300" s="71">
        <f t="shared" si="1123"/>
        <v>0</v>
      </c>
      <c r="AJ300" s="71">
        <f t="shared" si="1123"/>
        <v>0</v>
      </c>
      <c r="AK300" s="71">
        <f t="shared" si="1123"/>
        <v>0</v>
      </c>
      <c r="AL300" s="71">
        <f t="shared" si="1123"/>
        <v>0</v>
      </c>
      <c r="AM300" s="71">
        <f t="shared" si="1123"/>
        <v>0</v>
      </c>
      <c r="AN300" s="71">
        <f t="shared" si="1123"/>
        <v>0</v>
      </c>
      <c r="AO300" s="71">
        <f t="shared" si="1123"/>
        <v>0</v>
      </c>
      <c r="AP300" s="71">
        <f t="shared" si="1123"/>
        <v>0</v>
      </c>
      <c r="AQ300" s="71">
        <f t="shared" si="1123"/>
        <v>0</v>
      </c>
      <c r="AR300" s="71">
        <f t="shared" si="1123"/>
        <v>0</v>
      </c>
      <c r="AS300" s="71">
        <f t="shared" si="1123"/>
        <v>0</v>
      </c>
      <c r="AT300" s="71">
        <f t="shared" si="1123"/>
        <v>0</v>
      </c>
      <c r="AU300" s="71">
        <f t="shared" si="1123"/>
        <v>0</v>
      </c>
      <c r="AV300" s="71">
        <f t="shared" si="1123"/>
        <v>0</v>
      </c>
      <c r="AW300" s="71">
        <f t="shared" si="1123"/>
        <v>0</v>
      </c>
      <c r="AX300" s="71">
        <f t="shared" si="1123"/>
        <v>0</v>
      </c>
      <c r="AY300" s="71">
        <f t="shared" si="1123"/>
        <v>0</v>
      </c>
      <c r="AZ300" s="71">
        <f t="shared" si="1123"/>
        <v>0</v>
      </c>
      <c r="BA300" s="71">
        <f t="shared" si="1123"/>
        <v>0</v>
      </c>
      <c r="BB300" s="71">
        <f t="shared" si="1123"/>
        <v>0</v>
      </c>
      <c r="BC300" s="71">
        <f t="shared" si="1123"/>
        <v>0</v>
      </c>
      <c r="BD300" s="71">
        <f t="shared" si="1123"/>
        <v>0</v>
      </c>
    </row>
    <row r="301" spans="7:56" x14ac:dyDescent="0.25">
      <c r="G301" s="70">
        <v>3233</v>
      </c>
      <c r="H301" s="71">
        <f t="shared" ref="H301:BD301" si="1124">SUMIF($E$7:$E$279,"=3233",H$7:H$279)</f>
        <v>0</v>
      </c>
      <c r="I301" s="71">
        <f t="shared" si="1124"/>
        <v>0</v>
      </c>
      <c r="J301" s="71">
        <f t="shared" si="1124"/>
        <v>0</v>
      </c>
      <c r="K301" s="71">
        <f t="shared" si="1124"/>
        <v>0</v>
      </c>
      <c r="L301" s="71">
        <f t="shared" si="1124"/>
        <v>0</v>
      </c>
      <c r="M301" s="71">
        <f t="shared" si="1124"/>
        <v>0</v>
      </c>
      <c r="N301" s="71">
        <f t="shared" si="1124"/>
        <v>0</v>
      </c>
      <c r="O301" s="71">
        <f t="shared" si="1124"/>
        <v>0</v>
      </c>
      <c r="P301" s="71">
        <f t="shared" si="1124"/>
        <v>0</v>
      </c>
      <c r="Q301" s="71">
        <f t="shared" si="1124"/>
        <v>0</v>
      </c>
      <c r="R301" s="71">
        <f t="shared" si="1124"/>
        <v>0</v>
      </c>
      <c r="S301" s="71">
        <f t="shared" si="1124"/>
        <v>0</v>
      </c>
      <c r="T301" s="71">
        <f t="shared" si="1124"/>
        <v>0</v>
      </c>
      <c r="U301" s="71">
        <f t="shared" si="1124"/>
        <v>0</v>
      </c>
      <c r="V301" s="71">
        <f t="shared" si="1124"/>
        <v>0</v>
      </c>
      <c r="W301" s="71">
        <f t="shared" si="1124"/>
        <v>0</v>
      </c>
      <c r="X301" s="71">
        <f t="shared" si="1124"/>
        <v>0</v>
      </c>
      <c r="Y301" s="71">
        <f t="shared" si="1124"/>
        <v>0</v>
      </c>
      <c r="Z301" s="71">
        <f t="shared" si="1124"/>
        <v>0</v>
      </c>
      <c r="AA301" s="71">
        <f t="shared" si="1124"/>
        <v>0</v>
      </c>
      <c r="AB301" s="71">
        <f t="shared" si="1124"/>
        <v>0</v>
      </c>
      <c r="AC301" s="71">
        <f t="shared" si="1124"/>
        <v>0</v>
      </c>
      <c r="AD301" s="71">
        <f t="shared" si="1124"/>
        <v>0</v>
      </c>
      <c r="AE301" s="71">
        <f t="shared" si="1124"/>
        <v>0</v>
      </c>
      <c r="AF301" s="71">
        <f t="shared" si="1124"/>
        <v>0</v>
      </c>
      <c r="AG301" s="71">
        <f t="shared" si="1124"/>
        <v>0</v>
      </c>
      <c r="AH301" s="71">
        <f t="shared" si="1124"/>
        <v>0</v>
      </c>
      <c r="AI301" s="71">
        <f t="shared" si="1124"/>
        <v>0</v>
      </c>
      <c r="AJ301" s="71">
        <f t="shared" si="1124"/>
        <v>0</v>
      </c>
      <c r="AK301" s="71">
        <f t="shared" si="1124"/>
        <v>0</v>
      </c>
      <c r="AL301" s="71">
        <f t="shared" si="1124"/>
        <v>0</v>
      </c>
      <c r="AM301" s="71">
        <f t="shared" si="1124"/>
        <v>0</v>
      </c>
      <c r="AN301" s="71">
        <f t="shared" si="1124"/>
        <v>0</v>
      </c>
      <c r="AO301" s="71">
        <f t="shared" si="1124"/>
        <v>0</v>
      </c>
      <c r="AP301" s="71">
        <f t="shared" si="1124"/>
        <v>0</v>
      </c>
      <c r="AQ301" s="71">
        <f t="shared" si="1124"/>
        <v>0</v>
      </c>
      <c r="AR301" s="71">
        <f t="shared" si="1124"/>
        <v>0</v>
      </c>
      <c r="AS301" s="71">
        <f t="shared" si="1124"/>
        <v>0</v>
      </c>
      <c r="AT301" s="71">
        <f t="shared" si="1124"/>
        <v>0</v>
      </c>
      <c r="AU301" s="71">
        <f t="shared" si="1124"/>
        <v>0</v>
      </c>
      <c r="AV301" s="71">
        <f t="shared" si="1124"/>
        <v>0</v>
      </c>
      <c r="AW301" s="71">
        <f t="shared" si="1124"/>
        <v>0</v>
      </c>
      <c r="AX301" s="71">
        <f t="shared" si="1124"/>
        <v>0</v>
      </c>
      <c r="AY301" s="71">
        <f t="shared" si="1124"/>
        <v>0</v>
      </c>
      <c r="AZ301" s="71">
        <f t="shared" si="1124"/>
        <v>0</v>
      </c>
      <c r="BA301" s="71">
        <f t="shared" si="1124"/>
        <v>0</v>
      </c>
      <c r="BB301" s="71">
        <f t="shared" si="1124"/>
        <v>0</v>
      </c>
      <c r="BC301" s="71">
        <f t="shared" si="1124"/>
        <v>0</v>
      </c>
      <c r="BD301" s="71">
        <f t="shared" si="1124"/>
        <v>0</v>
      </c>
    </row>
  </sheetData>
  <autoFilter ref="A6:BD279" xr:uid="{4A92A127-9E2E-4CB9-BBC1-C874FD25E4FB}"/>
  <mergeCells count="22">
    <mergeCell ref="AS4:AU4"/>
    <mergeCell ref="AV4:AV5"/>
    <mergeCell ref="AW4:BA4"/>
    <mergeCell ref="BB4:BB5"/>
    <mergeCell ref="AN4:AO4"/>
    <mergeCell ref="AP4:AQ4"/>
    <mergeCell ref="H2:P3"/>
    <mergeCell ref="Q2:AU2"/>
    <mergeCell ref="AV2:BD3"/>
    <mergeCell ref="Q3:X4"/>
    <mergeCell ref="Y3:AB4"/>
    <mergeCell ref="AC3:AC5"/>
    <mergeCell ref="AD3:AD5"/>
    <mergeCell ref="AE3:AE5"/>
    <mergeCell ref="AF3:AI4"/>
    <mergeCell ref="AJ3:AU3"/>
    <mergeCell ref="H4:H5"/>
    <mergeCell ref="I4:M4"/>
    <mergeCell ref="N4:N5"/>
    <mergeCell ref="O4:P4"/>
    <mergeCell ref="BC4:BD4"/>
    <mergeCell ref="AJ4:AK4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77CB2-153B-4B86-8427-0C061FCE4A92}">
  <dimension ref="A1:AE281"/>
  <sheetViews>
    <sheetView showGridLines="0" workbookViewId="0">
      <pane xSplit="5" ySplit="6" topLeftCell="Q259" activePane="bottomRight" state="frozen"/>
      <selection pane="topRight" activeCell="F1" sqref="F1"/>
      <selection pane="bottomLeft" activeCell="A7" sqref="A7"/>
      <selection pane="bottomRight" activeCell="Z235" sqref="Z235:Z259"/>
    </sheetView>
  </sheetViews>
  <sheetFormatPr defaultRowHeight="15" x14ac:dyDescent="0.25"/>
  <cols>
    <col min="1" max="1" width="7" style="3" customWidth="1"/>
    <col min="2" max="2" width="12" style="3" customWidth="1"/>
    <col min="3" max="3" width="9.140625" style="3"/>
    <col min="4" max="4" width="55" style="3" customWidth="1"/>
    <col min="5" max="5" width="9.140625" style="19"/>
    <col min="6" max="7" width="15.7109375" style="3" customWidth="1"/>
    <col min="8" max="8" width="13.5703125" style="3" customWidth="1"/>
    <col min="9" max="9" width="9.140625" style="43"/>
    <col min="11" max="11" width="11" style="43" customWidth="1"/>
    <col min="12" max="12" width="10.7109375" style="43" customWidth="1"/>
    <col min="13" max="13" width="10.5703125" style="43" customWidth="1"/>
    <col min="14" max="19" width="9.140625" style="43"/>
    <col min="20" max="20" width="9.5703125" style="43" customWidth="1"/>
    <col min="21" max="21" width="10.42578125" style="43" customWidth="1"/>
    <col min="22" max="22" width="9.85546875" style="43" customWidth="1"/>
    <col min="23" max="23" width="10.85546875" style="43" customWidth="1"/>
    <col min="24" max="24" width="9.140625" style="43"/>
    <col min="25" max="25" width="10.85546875" style="43" customWidth="1"/>
    <col min="26" max="26" width="11.85546875" style="59" customWidth="1"/>
    <col min="27" max="27" width="10.7109375" style="59" customWidth="1"/>
    <col min="28" max="28" width="12.28515625" style="59" customWidth="1"/>
    <col min="29" max="29" width="11.7109375" style="59" customWidth="1"/>
    <col min="30" max="31" width="10.7109375" style="59" customWidth="1"/>
  </cols>
  <sheetData>
    <row r="1" spans="1:31" x14ac:dyDescent="0.25">
      <c r="T1" s="59"/>
      <c r="U1" s="59"/>
      <c r="V1" s="59"/>
      <c r="W1" s="59"/>
    </row>
    <row r="2" spans="1:31" ht="15.75" x14ac:dyDescent="0.25">
      <c r="A2" s="42" t="s">
        <v>227</v>
      </c>
      <c r="B2" s="1"/>
      <c r="C2" s="1"/>
      <c r="D2"/>
      <c r="E2" s="1"/>
      <c r="F2" s="4"/>
      <c r="G2" s="4"/>
      <c r="H2" s="119" t="s">
        <v>228</v>
      </c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</row>
    <row r="3" spans="1:31" ht="36" customHeight="1" x14ac:dyDescent="0.25">
      <c r="A3" s="1"/>
      <c r="B3" s="1"/>
      <c r="C3" s="1"/>
      <c r="D3"/>
      <c r="E3" s="1"/>
      <c r="F3" s="11"/>
      <c r="G3" s="11"/>
      <c r="H3" s="129" t="s">
        <v>208</v>
      </c>
      <c r="I3" s="130" t="s">
        <v>209</v>
      </c>
      <c r="J3" s="131" t="s">
        <v>210</v>
      </c>
      <c r="K3" s="131"/>
      <c r="L3" s="131"/>
      <c r="M3" s="131"/>
      <c r="N3" s="111" t="s">
        <v>211</v>
      </c>
      <c r="O3" s="106" t="s">
        <v>212</v>
      </c>
      <c r="P3" s="130" t="s">
        <v>213</v>
      </c>
      <c r="Q3" s="105"/>
      <c r="R3" s="105"/>
      <c r="S3" s="106" t="s">
        <v>212</v>
      </c>
      <c r="T3" s="107" t="s">
        <v>234</v>
      </c>
      <c r="U3" s="108"/>
      <c r="V3" s="123" t="s">
        <v>235</v>
      </c>
      <c r="W3" s="124"/>
      <c r="X3" s="109" t="s">
        <v>237</v>
      </c>
      <c r="Y3" s="109"/>
      <c r="Z3" s="110"/>
      <c r="AA3" s="110"/>
      <c r="AB3" s="110"/>
      <c r="AC3" s="117" t="s">
        <v>238</v>
      </c>
      <c r="AD3" s="117"/>
      <c r="AE3" s="118"/>
    </row>
    <row r="4" spans="1:31" ht="35.25" customHeight="1" x14ac:dyDescent="0.25">
      <c r="A4"/>
      <c r="B4"/>
      <c r="C4"/>
      <c r="D4"/>
      <c r="E4" s="1"/>
      <c r="F4"/>
      <c r="G4"/>
      <c r="H4" s="129"/>
      <c r="I4" s="130"/>
      <c r="J4" s="111" t="s">
        <v>214</v>
      </c>
      <c r="K4" s="111"/>
      <c r="L4" s="111" t="s">
        <v>215</v>
      </c>
      <c r="M4" s="111"/>
      <c r="N4" s="111"/>
      <c r="O4" s="106"/>
      <c r="P4" s="130"/>
      <c r="Q4" s="112" t="s">
        <v>216</v>
      </c>
      <c r="R4" s="113" t="s">
        <v>217</v>
      </c>
      <c r="S4" s="106"/>
      <c r="T4" s="120" t="s">
        <v>239</v>
      </c>
      <c r="U4" s="120" t="s">
        <v>240</v>
      </c>
      <c r="V4" s="125" t="s">
        <v>232</v>
      </c>
      <c r="W4" s="125" t="s">
        <v>233</v>
      </c>
      <c r="X4" s="121" t="s">
        <v>220</v>
      </c>
      <c r="Y4" s="122"/>
      <c r="Z4" s="126" t="s">
        <v>236</v>
      </c>
      <c r="AA4" s="127"/>
      <c r="AB4" s="128"/>
      <c r="AC4" s="114" t="s">
        <v>241</v>
      </c>
      <c r="AD4" s="115"/>
      <c r="AE4" s="116"/>
    </row>
    <row r="5" spans="1:31" ht="56.25" x14ac:dyDescent="0.25">
      <c r="A5" s="13" t="s">
        <v>83</v>
      </c>
      <c r="B5" s="14" t="s">
        <v>84</v>
      </c>
      <c r="C5" s="14" t="s">
        <v>9</v>
      </c>
      <c r="D5" s="13" t="s">
        <v>85</v>
      </c>
      <c r="E5" s="13" t="s">
        <v>80</v>
      </c>
      <c r="F5" s="13" t="s">
        <v>12</v>
      </c>
      <c r="G5" s="13" t="s">
        <v>13</v>
      </c>
      <c r="H5" s="129"/>
      <c r="I5" s="130"/>
      <c r="J5" s="37" t="s">
        <v>225</v>
      </c>
      <c r="K5" s="38" t="s">
        <v>221</v>
      </c>
      <c r="L5" s="36" t="s">
        <v>216</v>
      </c>
      <c r="M5" s="38" t="s">
        <v>222</v>
      </c>
      <c r="N5" s="111"/>
      <c r="O5" s="106"/>
      <c r="P5" s="130"/>
      <c r="Q5" s="112"/>
      <c r="R5" s="113"/>
      <c r="S5" s="106"/>
      <c r="T5" s="120"/>
      <c r="U5" s="120"/>
      <c r="V5" s="125"/>
      <c r="W5" s="125"/>
      <c r="X5" s="44" t="s">
        <v>218</v>
      </c>
      <c r="Y5" s="44" t="s">
        <v>219</v>
      </c>
      <c r="Z5" s="75" t="s">
        <v>218</v>
      </c>
      <c r="AA5" s="75" t="s">
        <v>219</v>
      </c>
      <c r="AB5" s="76" t="s">
        <v>223</v>
      </c>
      <c r="AC5" s="60" t="s">
        <v>218</v>
      </c>
      <c r="AD5" s="60" t="s">
        <v>219</v>
      </c>
      <c r="AE5" s="61" t="s">
        <v>223</v>
      </c>
    </row>
    <row r="6" spans="1:31" x14ac:dyDescent="0.25">
      <c r="A6" s="16" t="s">
        <v>14</v>
      </c>
      <c r="B6" s="16" t="s">
        <v>0</v>
      </c>
      <c r="C6" s="16" t="s">
        <v>10</v>
      </c>
      <c r="D6" s="16" t="s">
        <v>15</v>
      </c>
      <c r="E6" s="2" t="s">
        <v>11</v>
      </c>
      <c r="F6" s="16" t="s">
        <v>16</v>
      </c>
      <c r="G6" s="16" t="s">
        <v>91</v>
      </c>
      <c r="H6" s="39" t="s">
        <v>224</v>
      </c>
      <c r="I6" s="40" t="s">
        <v>224</v>
      </c>
      <c r="J6" s="40" t="s">
        <v>224</v>
      </c>
      <c r="K6" s="40" t="s">
        <v>224</v>
      </c>
      <c r="L6" s="40" t="s">
        <v>224</v>
      </c>
      <c r="M6" s="40" t="s">
        <v>224</v>
      </c>
      <c r="N6" s="40" t="s">
        <v>224</v>
      </c>
      <c r="O6" s="40" t="s">
        <v>224</v>
      </c>
      <c r="P6" s="40" t="s">
        <v>224</v>
      </c>
      <c r="Q6" s="40" t="s">
        <v>224</v>
      </c>
      <c r="R6" s="40" t="s">
        <v>224</v>
      </c>
      <c r="S6" s="40" t="s">
        <v>224</v>
      </c>
      <c r="T6" s="72" t="s">
        <v>224</v>
      </c>
      <c r="U6" s="72" t="s">
        <v>224</v>
      </c>
      <c r="V6" s="40"/>
      <c r="W6" s="40"/>
      <c r="X6" s="40" t="s">
        <v>224</v>
      </c>
      <c r="Y6" s="40" t="s">
        <v>224</v>
      </c>
      <c r="Z6" s="77" t="s">
        <v>224</v>
      </c>
      <c r="AA6" s="77" t="s">
        <v>224</v>
      </c>
      <c r="AB6" s="77" t="s">
        <v>224</v>
      </c>
      <c r="AC6" s="62" t="s">
        <v>224</v>
      </c>
      <c r="AD6" s="62" t="s">
        <v>224</v>
      </c>
      <c r="AE6" s="62" t="s">
        <v>224</v>
      </c>
    </row>
    <row r="7" spans="1:31" x14ac:dyDescent="0.25">
      <c r="A7" s="5">
        <v>1401</v>
      </c>
      <c r="B7" s="2">
        <v>600009998</v>
      </c>
      <c r="C7" s="7">
        <v>62237004</v>
      </c>
      <c r="D7" s="8" t="s">
        <v>17</v>
      </c>
      <c r="E7" s="2">
        <v>3121</v>
      </c>
      <c r="F7" s="2" t="s">
        <v>72</v>
      </c>
      <c r="G7" s="2" t="s">
        <v>19</v>
      </c>
      <c r="H7" s="41">
        <f>I7+P7</f>
        <v>40000</v>
      </c>
      <c r="I7" s="41">
        <f>K7+L7+M7+N7+O7</f>
        <v>20000</v>
      </c>
      <c r="J7" s="5"/>
      <c r="K7" s="9"/>
      <c r="L7" s="9">
        <v>20000</v>
      </c>
      <c r="M7" s="9"/>
      <c r="N7" s="9"/>
      <c r="O7" s="9"/>
      <c r="P7" s="41">
        <f>Q7+R7+S7</f>
        <v>20000</v>
      </c>
      <c r="Q7" s="9">
        <v>20000</v>
      </c>
      <c r="R7" s="9"/>
      <c r="S7" s="9"/>
      <c r="T7" s="73">
        <f>(L7+M7+N7)*-1</f>
        <v>-20000</v>
      </c>
      <c r="U7" s="73">
        <f>(Q7+R7)*-1</f>
        <v>-20000</v>
      </c>
      <c r="V7" s="9">
        <f>ROUND(T7*0.65,0)</f>
        <v>-13000</v>
      </c>
      <c r="W7" s="9">
        <f>ROUND(U7*0.65,0)</f>
        <v>-13000</v>
      </c>
      <c r="X7" s="9">
        <v>56067</v>
      </c>
      <c r="Y7" s="9">
        <v>27130</v>
      </c>
      <c r="Z7" s="78">
        <f>IF(T7=0,0,ROUND((T7+L7)/X7/10,2))</f>
        <v>0</v>
      </c>
      <c r="AA7" s="78">
        <f>IF(U7=0,0,ROUND((U7+Q7)/Y7/10,2))</f>
        <v>0</v>
      </c>
      <c r="AB7" s="78">
        <f>Z7+AA7</f>
        <v>0</v>
      </c>
      <c r="AC7" s="47">
        <v>-0.03</v>
      </c>
      <c r="AD7" s="47">
        <v>-0.05</v>
      </c>
      <c r="AE7" s="47">
        <f>AC7+AD7</f>
        <v>-0.08</v>
      </c>
    </row>
    <row r="8" spans="1:31" x14ac:dyDescent="0.25">
      <c r="A8" s="5">
        <v>1401</v>
      </c>
      <c r="B8" s="2">
        <v>600009998</v>
      </c>
      <c r="C8" s="7">
        <v>62237004</v>
      </c>
      <c r="D8" s="8" t="s">
        <v>17</v>
      </c>
      <c r="E8" s="20">
        <v>3121</v>
      </c>
      <c r="F8" s="20" t="s">
        <v>112</v>
      </c>
      <c r="G8" s="20" t="s">
        <v>98</v>
      </c>
      <c r="H8" s="41">
        <f t="shared" ref="H8:H9" si="0">I8+P8</f>
        <v>0</v>
      </c>
      <c r="I8" s="41">
        <f t="shared" ref="I8:I9" si="1">K8+L8+M8+N8+O8</f>
        <v>0</v>
      </c>
      <c r="J8" s="5"/>
      <c r="K8" s="9"/>
      <c r="L8" s="9"/>
      <c r="M8" s="9"/>
      <c r="N8" s="9"/>
      <c r="O8" s="9"/>
      <c r="P8" s="41">
        <f t="shared" ref="P8:P9" si="2">Q8+R8+S8</f>
        <v>0</v>
      </c>
      <c r="Q8" s="9"/>
      <c r="R8" s="9"/>
      <c r="S8" s="9"/>
      <c r="T8" s="73">
        <f t="shared" ref="T8:T9" si="3">(L8+M8+N8)*-1</f>
        <v>0</v>
      </c>
      <c r="U8" s="73">
        <f t="shared" ref="U8:U9" si="4">(Q8+R8)*-1</f>
        <v>0</v>
      </c>
      <c r="V8" s="9">
        <f t="shared" ref="V8:V9" si="5">ROUND(T8*0.65,0)</f>
        <v>0</v>
      </c>
      <c r="W8" s="9">
        <f t="shared" ref="W8:W9" si="6">ROUND(U8*0.65,0)</f>
        <v>0</v>
      </c>
      <c r="X8" s="46" t="s">
        <v>229</v>
      </c>
      <c r="Y8" s="46" t="s">
        <v>229</v>
      </c>
      <c r="Z8" s="78">
        <f t="shared" ref="Z8:Z9" si="7">IF(T8=0,0,ROUND((T8+L8)/X8/10,2))</f>
        <v>0</v>
      </c>
      <c r="AA8" s="78">
        <f t="shared" ref="AA8:AA9" si="8">IF(U8=0,0,ROUND((U8+Q8)/Y8/10,2))</f>
        <v>0</v>
      </c>
      <c r="AB8" s="78">
        <f t="shared" ref="AB8:AB9" si="9">Z8+AA8</f>
        <v>0</v>
      </c>
      <c r="AC8" s="47">
        <v>0</v>
      </c>
      <c r="AD8" s="47">
        <v>0</v>
      </c>
      <c r="AE8" s="47">
        <f t="shared" ref="AE8:AE9" si="10">AC8+AD8</f>
        <v>0</v>
      </c>
    </row>
    <row r="9" spans="1:31" x14ac:dyDescent="0.25">
      <c r="A9" s="5">
        <v>1401</v>
      </c>
      <c r="B9" s="2">
        <v>600009998</v>
      </c>
      <c r="C9" s="7">
        <v>62237004</v>
      </c>
      <c r="D9" s="8" t="s">
        <v>17</v>
      </c>
      <c r="E9" s="2">
        <v>3141</v>
      </c>
      <c r="F9" s="2" t="s">
        <v>20</v>
      </c>
      <c r="G9" s="7" t="s">
        <v>98</v>
      </c>
      <c r="H9" s="41">
        <f t="shared" si="0"/>
        <v>20000</v>
      </c>
      <c r="I9" s="41">
        <f t="shared" si="1"/>
        <v>0</v>
      </c>
      <c r="J9" s="5"/>
      <c r="K9" s="9"/>
      <c r="L9" s="9"/>
      <c r="M9" s="9"/>
      <c r="N9" s="9"/>
      <c r="O9" s="9"/>
      <c r="P9" s="41">
        <f t="shared" si="2"/>
        <v>20000</v>
      </c>
      <c r="Q9" s="9">
        <v>20000</v>
      </c>
      <c r="R9" s="9"/>
      <c r="S9" s="9"/>
      <c r="T9" s="73">
        <f t="shared" si="3"/>
        <v>0</v>
      </c>
      <c r="U9" s="73">
        <f t="shared" si="4"/>
        <v>-20000</v>
      </c>
      <c r="V9" s="9">
        <f t="shared" si="5"/>
        <v>0</v>
      </c>
      <c r="W9" s="9">
        <f t="shared" si="6"/>
        <v>-13000</v>
      </c>
      <c r="X9" s="46" t="s">
        <v>229</v>
      </c>
      <c r="Y9" s="9">
        <v>26460</v>
      </c>
      <c r="Z9" s="78">
        <f t="shared" si="7"/>
        <v>0</v>
      </c>
      <c r="AA9" s="78">
        <f t="shared" si="8"/>
        <v>0</v>
      </c>
      <c r="AB9" s="78">
        <f t="shared" si="9"/>
        <v>0</v>
      </c>
      <c r="AC9" s="47">
        <v>0</v>
      </c>
      <c r="AD9" s="47">
        <v>-0.05</v>
      </c>
      <c r="AE9" s="47">
        <f t="shared" si="10"/>
        <v>-0.05</v>
      </c>
    </row>
    <row r="10" spans="1:31" x14ac:dyDescent="0.25">
      <c r="A10" s="30"/>
      <c r="B10" s="31"/>
      <c r="C10" s="32"/>
      <c r="D10" s="33" t="s">
        <v>150</v>
      </c>
      <c r="E10" s="31"/>
      <c r="F10" s="31"/>
      <c r="G10" s="32"/>
      <c r="H10" s="34">
        <f>SUBTOTAL(9,H7:H9)</f>
        <v>60000</v>
      </c>
      <c r="I10" s="34">
        <f t="shared" ref="I10:AB10" si="11">SUBTOTAL(9,I7:I9)</f>
        <v>20000</v>
      </c>
      <c r="J10" s="34">
        <f t="shared" si="11"/>
        <v>0</v>
      </c>
      <c r="K10" s="34">
        <f t="shared" si="11"/>
        <v>0</v>
      </c>
      <c r="L10" s="34">
        <f t="shared" si="11"/>
        <v>20000</v>
      </c>
      <c r="M10" s="34">
        <f t="shared" si="11"/>
        <v>0</v>
      </c>
      <c r="N10" s="34">
        <f t="shared" si="11"/>
        <v>0</v>
      </c>
      <c r="O10" s="34">
        <f t="shared" si="11"/>
        <v>0</v>
      </c>
      <c r="P10" s="34">
        <f t="shared" si="11"/>
        <v>40000</v>
      </c>
      <c r="Q10" s="34">
        <f t="shared" si="11"/>
        <v>40000</v>
      </c>
      <c r="R10" s="34">
        <f t="shared" si="11"/>
        <v>0</v>
      </c>
      <c r="S10" s="34">
        <f t="shared" si="11"/>
        <v>0</v>
      </c>
      <c r="T10" s="34">
        <f t="shared" si="11"/>
        <v>-20000</v>
      </c>
      <c r="U10" s="34">
        <f t="shared" si="11"/>
        <v>-40000</v>
      </c>
      <c r="V10" s="34">
        <f t="shared" si="11"/>
        <v>-13000</v>
      </c>
      <c r="W10" s="34">
        <f t="shared" si="11"/>
        <v>-26000</v>
      </c>
      <c r="X10" s="34">
        <f t="shared" si="11"/>
        <v>56067</v>
      </c>
      <c r="Y10" s="34">
        <f t="shared" si="11"/>
        <v>53590</v>
      </c>
      <c r="Z10" s="48">
        <f t="shared" si="11"/>
        <v>0</v>
      </c>
      <c r="AA10" s="48">
        <f t="shared" si="11"/>
        <v>0</v>
      </c>
      <c r="AB10" s="48">
        <f t="shared" si="11"/>
        <v>0</v>
      </c>
      <c r="AC10" s="48">
        <v>-0.03</v>
      </c>
      <c r="AD10" s="48">
        <v>-0.1</v>
      </c>
      <c r="AE10" s="48">
        <f t="shared" ref="AE10" si="12">SUBTOTAL(9,AE7:AE9)</f>
        <v>-0.13</v>
      </c>
    </row>
    <row r="11" spans="1:31" x14ac:dyDescent="0.25">
      <c r="A11" s="26">
        <v>1402</v>
      </c>
      <c r="B11" s="6">
        <v>600010007</v>
      </c>
      <c r="C11" s="27">
        <v>828840</v>
      </c>
      <c r="D11" s="28" t="s">
        <v>21</v>
      </c>
      <c r="E11" s="6">
        <v>3121</v>
      </c>
      <c r="F11" s="6" t="s">
        <v>18</v>
      </c>
      <c r="G11" s="6" t="s">
        <v>19</v>
      </c>
      <c r="H11" s="41">
        <f t="shared" ref="H11:H13" si="13">I11+P11</f>
        <v>30000</v>
      </c>
      <c r="I11" s="41">
        <f t="shared" ref="I11:I13" si="14">K11+L11+M11+N11+O11</f>
        <v>0</v>
      </c>
      <c r="J11" s="5"/>
      <c r="K11" s="9"/>
      <c r="L11" s="9"/>
      <c r="M11" s="9"/>
      <c r="N11" s="9"/>
      <c r="O11" s="9"/>
      <c r="P11" s="41">
        <f t="shared" ref="P11:P13" si="15">Q11+R11+S11</f>
        <v>30000</v>
      </c>
      <c r="Q11" s="9">
        <v>10000</v>
      </c>
      <c r="R11" s="9">
        <v>20000</v>
      </c>
      <c r="S11" s="9"/>
      <c r="T11" s="73">
        <f t="shared" ref="T11:T13" si="16">(L11+M11+N11)*-1</f>
        <v>0</v>
      </c>
      <c r="U11" s="73">
        <f t="shared" ref="U11:U13" si="17">(Q11+R11)*-1</f>
        <v>-30000</v>
      </c>
      <c r="V11" s="9">
        <f t="shared" ref="V11:V13" si="18">ROUND(T11*0.65,0)</f>
        <v>0</v>
      </c>
      <c r="W11" s="9">
        <f t="shared" ref="W11:W13" si="19">ROUND(U11*0.65,0)</f>
        <v>-19500</v>
      </c>
      <c r="X11" s="9">
        <v>56067</v>
      </c>
      <c r="Y11" s="9">
        <v>27130</v>
      </c>
      <c r="Z11" s="78">
        <f t="shared" ref="Z11:Z13" si="20">IF(T11=0,0,ROUND((T11+L11)/X11/10,2))</f>
        <v>0</v>
      </c>
      <c r="AA11" s="78">
        <f t="shared" ref="AA11:AA13" si="21">IF(U11=0,0,ROUND((U11+Q11)/Y11/10,2))</f>
        <v>-7.0000000000000007E-2</v>
      </c>
      <c r="AB11" s="78">
        <f t="shared" ref="AB11:AB13" si="22">Z11+AA11</f>
        <v>-7.0000000000000007E-2</v>
      </c>
      <c r="AC11" s="47">
        <v>0</v>
      </c>
      <c r="AD11" s="47">
        <v>-7.0000000000000007E-2</v>
      </c>
      <c r="AE11" s="47">
        <f t="shared" ref="AE11:AE13" si="23">AC11+AD11</f>
        <v>-7.0000000000000007E-2</v>
      </c>
    </row>
    <row r="12" spans="1:31" x14ac:dyDescent="0.25">
      <c r="A12" s="5">
        <v>1402</v>
      </c>
      <c r="B12" s="2">
        <v>600010007</v>
      </c>
      <c r="C12" s="7">
        <v>828840</v>
      </c>
      <c r="D12" s="8" t="s">
        <v>21</v>
      </c>
      <c r="E12" s="20">
        <v>3121</v>
      </c>
      <c r="F12" s="20" t="s">
        <v>112</v>
      </c>
      <c r="G12" s="20" t="s">
        <v>98</v>
      </c>
      <c r="H12" s="41">
        <f t="shared" si="13"/>
        <v>0</v>
      </c>
      <c r="I12" s="41">
        <f t="shared" si="14"/>
        <v>0</v>
      </c>
      <c r="J12" s="5"/>
      <c r="K12" s="9"/>
      <c r="L12" s="9"/>
      <c r="M12" s="9"/>
      <c r="N12" s="9"/>
      <c r="O12" s="9"/>
      <c r="P12" s="41">
        <f t="shared" si="15"/>
        <v>0</v>
      </c>
      <c r="Q12" s="9"/>
      <c r="R12" s="9"/>
      <c r="S12" s="9"/>
      <c r="T12" s="73">
        <f t="shared" si="16"/>
        <v>0</v>
      </c>
      <c r="U12" s="73">
        <f t="shared" si="17"/>
        <v>0</v>
      </c>
      <c r="V12" s="9">
        <f t="shared" si="18"/>
        <v>0</v>
      </c>
      <c r="W12" s="9">
        <f t="shared" si="19"/>
        <v>0</v>
      </c>
      <c r="X12" s="46" t="s">
        <v>229</v>
      </c>
      <c r="Y12" s="46" t="s">
        <v>229</v>
      </c>
      <c r="Z12" s="78">
        <f t="shared" si="20"/>
        <v>0</v>
      </c>
      <c r="AA12" s="78">
        <f t="shared" si="21"/>
        <v>0</v>
      </c>
      <c r="AB12" s="78">
        <f t="shared" si="22"/>
        <v>0</v>
      </c>
      <c r="AC12" s="47">
        <v>0</v>
      </c>
      <c r="AD12" s="47">
        <v>0</v>
      </c>
      <c r="AE12" s="47">
        <f t="shared" si="23"/>
        <v>0</v>
      </c>
    </row>
    <row r="13" spans="1:31" x14ac:dyDescent="0.25">
      <c r="A13" s="5">
        <v>1402</v>
      </c>
      <c r="B13" s="2">
        <v>600010007</v>
      </c>
      <c r="C13" s="7">
        <v>828840</v>
      </c>
      <c r="D13" s="8" t="s">
        <v>21</v>
      </c>
      <c r="E13" s="2">
        <v>3141</v>
      </c>
      <c r="F13" s="2" t="s">
        <v>20</v>
      </c>
      <c r="G13" s="7" t="s">
        <v>98</v>
      </c>
      <c r="H13" s="41">
        <f t="shared" si="13"/>
        <v>0</v>
      </c>
      <c r="I13" s="41">
        <f t="shared" si="14"/>
        <v>0</v>
      </c>
      <c r="J13" s="5"/>
      <c r="K13" s="9"/>
      <c r="L13" s="9"/>
      <c r="M13" s="9"/>
      <c r="N13" s="9"/>
      <c r="O13" s="9"/>
      <c r="P13" s="41">
        <f t="shared" si="15"/>
        <v>0</v>
      </c>
      <c r="Q13" s="9"/>
      <c r="R13" s="9"/>
      <c r="S13" s="9"/>
      <c r="T13" s="73">
        <f t="shared" si="16"/>
        <v>0</v>
      </c>
      <c r="U13" s="73">
        <f t="shared" si="17"/>
        <v>0</v>
      </c>
      <c r="V13" s="9">
        <f t="shared" si="18"/>
        <v>0</v>
      </c>
      <c r="W13" s="9">
        <f t="shared" si="19"/>
        <v>0</v>
      </c>
      <c r="X13" s="46" t="s">
        <v>229</v>
      </c>
      <c r="Y13" s="9">
        <v>26460</v>
      </c>
      <c r="Z13" s="78">
        <f t="shared" si="20"/>
        <v>0</v>
      </c>
      <c r="AA13" s="78">
        <f t="shared" si="21"/>
        <v>0</v>
      </c>
      <c r="AB13" s="78">
        <f t="shared" si="22"/>
        <v>0</v>
      </c>
      <c r="AC13" s="47">
        <v>0</v>
      </c>
      <c r="AD13" s="47">
        <v>0</v>
      </c>
      <c r="AE13" s="47">
        <f t="shared" si="23"/>
        <v>0</v>
      </c>
    </row>
    <row r="14" spans="1:31" x14ac:dyDescent="0.25">
      <c r="A14" s="30"/>
      <c r="B14" s="31"/>
      <c r="C14" s="32"/>
      <c r="D14" s="33" t="s">
        <v>151</v>
      </c>
      <c r="E14" s="31"/>
      <c r="F14" s="31"/>
      <c r="G14" s="32"/>
      <c r="H14" s="34">
        <f>SUBTOTAL(9,H11:H13)</f>
        <v>30000</v>
      </c>
      <c r="I14" s="34">
        <f t="shared" ref="I14:AB14" si="24">SUBTOTAL(9,I11:I13)</f>
        <v>0</v>
      </c>
      <c r="J14" s="34">
        <f t="shared" si="24"/>
        <v>0</v>
      </c>
      <c r="K14" s="34">
        <f t="shared" si="24"/>
        <v>0</v>
      </c>
      <c r="L14" s="34">
        <f t="shared" si="24"/>
        <v>0</v>
      </c>
      <c r="M14" s="34">
        <f t="shared" si="24"/>
        <v>0</v>
      </c>
      <c r="N14" s="34">
        <f t="shared" si="24"/>
        <v>0</v>
      </c>
      <c r="O14" s="34">
        <f t="shared" si="24"/>
        <v>0</v>
      </c>
      <c r="P14" s="34">
        <f t="shared" si="24"/>
        <v>30000</v>
      </c>
      <c r="Q14" s="34">
        <f t="shared" si="24"/>
        <v>10000</v>
      </c>
      <c r="R14" s="34">
        <f t="shared" si="24"/>
        <v>20000</v>
      </c>
      <c r="S14" s="34">
        <f t="shared" si="24"/>
        <v>0</v>
      </c>
      <c r="T14" s="34">
        <f t="shared" si="24"/>
        <v>0</v>
      </c>
      <c r="U14" s="34">
        <f t="shared" si="24"/>
        <v>-30000</v>
      </c>
      <c r="V14" s="34">
        <f t="shared" si="24"/>
        <v>0</v>
      </c>
      <c r="W14" s="34">
        <f t="shared" si="24"/>
        <v>-19500</v>
      </c>
      <c r="X14" s="34">
        <f t="shared" si="24"/>
        <v>56067</v>
      </c>
      <c r="Y14" s="34">
        <f t="shared" si="24"/>
        <v>53590</v>
      </c>
      <c r="Z14" s="48">
        <f t="shared" si="24"/>
        <v>0</v>
      </c>
      <c r="AA14" s="48">
        <f t="shared" si="24"/>
        <v>-7.0000000000000007E-2</v>
      </c>
      <c r="AB14" s="48">
        <f t="shared" si="24"/>
        <v>-7.0000000000000007E-2</v>
      </c>
      <c r="AC14" s="48">
        <v>0</v>
      </c>
      <c r="AD14" s="48">
        <v>-7.0000000000000007E-2</v>
      </c>
      <c r="AE14" s="48">
        <f t="shared" ref="AE14" si="25">SUBTOTAL(9,AE11:AE13)</f>
        <v>-7.0000000000000007E-2</v>
      </c>
    </row>
    <row r="15" spans="1:31" x14ac:dyDescent="0.25">
      <c r="A15" s="26">
        <v>1403</v>
      </c>
      <c r="B15" s="6">
        <v>600010449</v>
      </c>
      <c r="C15" s="27">
        <v>60252758</v>
      </c>
      <c r="D15" s="28" t="s">
        <v>22</v>
      </c>
      <c r="E15" s="6">
        <v>3121</v>
      </c>
      <c r="F15" s="6" t="s">
        <v>18</v>
      </c>
      <c r="G15" s="6" t="s">
        <v>19</v>
      </c>
      <c r="H15" s="41">
        <f t="shared" ref="H15:H16" si="26">I15+P15</f>
        <v>222040</v>
      </c>
      <c r="I15" s="41">
        <f t="shared" ref="I15:I16" si="27">K15+L15+M15+N15+O15</f>
        <v>0</v>
      </c>
      <c r="J15" s="5"/>
      <c r="K15" s="9"/>
      <c r="L15" s="9"/>
      <c r="M15" s="9"/>
      <c r="N15" s="9"/>
      <c r="O15" s="9"/>
      <c r="P15" s="41">
        <f t="shared" ref="P15:P16" si="28">Q15+R15+S15</f>
        <v>222040</v>
      </c>
      <c r="Q15" s="9"/>
      <c r="R15" s="9">
        <v>222040</v>
      </c>
      <c r="S15" s="9"/>
      <c r="T15" s="73">
        <f t="shared" ref="T15:T16" si="29">(L15+M15+N15)*-1</f>
        <v>0</v>
      </c>
      <c r="U15" s="73">
        <f t="shared" ref="U15:U16" si="30">(Q15+R15)*-1</f>
        <v>-222040</v>
      </c>
      <c r="V15" s="9">
        <f t="shared" ref="V15:V16" si="31">ROUND(T15*0.65,0)</f>
        <v>0</v>
      </c>
      <c r="W15" s="9">
        <f t="shared" ref="W15:W16" si="32">ROUND(U15*0.65,0)</f>
        <v>-144326</v>
      </c>
      <c r="X15" s="9">
        <v>56067</v>
      </c>
      <c r="Y15" s="9">
        <v>27130</v>
      </c>
      <c r="Z15" s="78">
        <f t="shared" ref="Z15:Z16" si="33">IF(T15=0,0,ROUND((T15+L15)/X15/10,2))</f>
        <v>0</v>
      </c>
      <c r="AA15" s="78">
        <f t="shared" ref="AA15:AA16" si="34">IF(U15=0,0,ROUND((U15+Q15)/Y15/10,2))</f>
        <v>-0.82</v>
      </c>
      <c r="AB15" s="78">
        <f t="shared" ref="AB15:AB16" si="35">Z15+AA15</f>
        <v>-0.82</v>
      </c>
      <c r="AC15" s="47">
        <v>0</v>
      </c>
      <c r="AD15" s="47">
        <v>-0.53</v>
      </c>
      <c r="AE15" s="47">
        <f t="shared" ref="AE15:AE16" si="36">AC15+AD15</f>
        <v>-0.53</v>
      </c>
    </row>
    <row r="16" spans="1:31" x14ac:dyDescent="0.25">
      <c r="A16" s="5">
        <v>1403</v>
      </c>
      <c r="B16" s="2">
        <v>600010449</v>
      </c>
      <c r="C16" s="7">
        <v>60252758</v>
      </c>
      <c r="D16" s="8" t="s">
        <v>22</v>
      </c>
      <c r="E16" s="20">
        <v>3121</v>
      </c>
      <c r="F16" s="20" t="s">
        <v>112</v>
      </c>
      <c r="G16" s="20" t="s">
        <v>98</v>
      </c>
      <c r="H16" s="41">
        <f t="shared" si="26"/>
        <v>0</v>
      </c>
      <c r="I16" s="41">
        <f t="shared" si="27"/>
        <v>0</v>
      </c>
      <c r="J16" s="5"/>
      <c r="K16" s="9"/>
      <c r="L16" s="9"/>
      <c r="M16" s="9"/>
      <c r="N16" s="9"/>
      <c r="O16" s="9"/>
      <c r="P16" s="41">
        <f t="shared" si="28"/>
        <v>0</v>
      </c>
      <c r="Q16" s="9"/>
      <c r="R16" s="9"/>
      <c r="S16" s="9"/>
      <c r="T16" s="73">
        <f t="shared" si="29"/>
        <v>0</v>
      </c>
      <c r="U16" s="73">
        <f t="shared" si="30"/>
        <v>0</v>
      </c>
      <c r="V16" s="9">
        <f t="shared" si="31"/>
        <v>0</v>
      </c>
      <c r="W16" s="9">
        <f t="shared" si="32"/>
        <v>0</v>
      </c>
      <c r="X16" s="46" t="s">
        <v>229</v>
      </c>
      <c r="Y16" s="46" t="s">
        <v>229</v>
      </c>
      <c r="Z16" s="78">
        <f t="shared" si="33"/>
        <v>0</v>
      </c>
      <c r="AA16" s="78">
        <f t="shared" si="34"/>
        <v>0</v>
      </c>
      <c r="AB16" s="78">
        <f t="shared" si="35"/>
        <v>0</v>
      </c>
      <c r="AC16" s="47">
        <v>0</v>
      </c>
      <c r="AD16" s="47">
        <v>0</v>
      </c>
      <c r="AE16" s="47">
        <f t="shared" si="36"/>
        <v>0</v>
      </c>
    </row>
    <row r="17" spans="1:31" x14ac:dyDescent="0.25">
      <c r="A17" s="30"/>
      <c r="B17" s="31"/>
      <c r="C17" s="32"/>
      <c r="D17" s="33" t="s">
        <v>152</v>
      </c>
      <c r="E17" s="35"/>
      <c r="F17" s="35"/>
      <c r="G17" s="35"/>
      <c r="H17" s="34">
        <f>SUBTOTAL(9,H15:H16)</f>
        <v>222040</v>
      </c>
      <c r="I17" s="34">
        <f t="shared" ref="I17:AB17" si="37">SUBTOTAL(9,I15:I16)</f>
        <v>0</v>
      </c>
      <c r="J17" s="34">
        <f t="shared" si="37"/>
        <v>0</v>
      </c>
      <c r="K17" s="34">
        <f t="shared" si="37"/>
        <v>0</v>
      </c>
      <c r="L17" s="34">
        <f t="shared" si="37"/>
        <v>0</v>
      </c>
      <c r="M17" s="34">
        <f t="shared" si="37"/>
        <v>0</v>
      </c>
      <c r="N17" s="34">
        <f t="shared" si="37"/>
        <v>0</v>
      </c>
      <c r="O17" s="34">
        <f t="shared" si="37"/>
        <v>0</v>
      </c>
      <c r="P17" s="34">
        <f t="shared" si="37"/>
        <v>222040</v>
      </c>
      <c r="Q17" s="34">
        <f t="shared" si="37"/>
        <v>0</v>
      </c>
      <c r="R17" s="34">
        <f t="shared" si="37"/>
        <v>222040</v>
      </c>
      <c r="S17" s="34">
        <f t="shared" si="37"/>
        <v>0</v>
      </c>
      <c r="T17" s="34">
        <f t="shared" si="37"/>
        <v>0</v>
      </c>
      <c r="U17" s="34">
        <f t="shared" si="37"/>
        <v>-222040</v>
      </c>
      <c r="V17" s="34">
        <f t="shared" si="37"/>
        <v>0</v>
      </c>
      <c r="W17" s="34">
        <f t="shared" si="37"/>
        <v>-144326</v>
      </c>
      <c r="X17" s="34">
        <f t="shared" si="37"/>
        <v>56067</v>
      </c>
      <c r="Y17" s="34">
        <f t="shared" si="37"/>
        <v>27130</v>
      </c>
      <c r="Z17" s="48">
        <f t="shared" si="37"/>
        <v>0</v>
      </c>
      <c r="AA17" s="48">
        <f t="shared" si="37"/>
        <v>-0.82</v>
      </c>
      <c r="AB17" s="48">
        <f t="shared" si="37"/>
        <v>-0.82</v>
      </c>
      <c r="AC17" s="48">
        <v>0</v>
      </c>
      <c r="AD17" s="48">
        <v>-0.53</v>
      </c>
      <c r="AE17" s="48">
        <f t="shared" ref="AE17" si="38">SUBTOTAL(9,AE15:AE16)</f>
        <v>-0.53</v>
      </c>
    </row>
    <row r="18" spans="1:31" x14ac:dyDescent="0.25">
      <c r="A18" s="26">
        <v>1404</v>
      </c>
      <c r="B18" s="6">
        <v>600010414</v>
      </c>
      <c r="C18" s="27">
        <v>60252570</v>
      </c>
      <c r="D18" s="28" t="s">
        <v>68</v>
      </c>
      <c r="E18" s="6">
        <v>3121</v>
      </c>
      <c r="F18" s="6" t="s">
        <v>18</v>
      </c>
      <c r="G18" s="6" t="s">
        <v>19</v>
      </c>
      <c r="H18" s="41">
        <f t="shared" ref="H18:H19" si="39">I18+P18</f>
        <v>15000</v>
      </c>
      <c r="I18" s="41">
        <f t="shared" ref="I18:I19" si="40">K18+L18+M18+N18+O18</f>
        <v>0</v>
      </c>
      <c r="J18" s="5"/>
      <c r="K18" s="9"/>
      <c r="L18" s="9"/>
      <c r="M18" s="9"/>
      <c r="N18" s="9"/>
      <c r="O18" s="9"/>
      <c r="P18" s="41">
        <f t="shared" ref="P18:P19" si="41">Q18+R18+S18</f>
        <v>15000</v>
      </c>
      <c r="Q18" s="9"/>
      <c r="R18" s="9">
        <v>15000</v>
      </c>
      <c r="S18" s="9"/>
      <c r="T18" s="73">
        <f t="shared" ref="T18:T19" si="42">(L18+M18+N18)*-1</f>
        <v>0</v>
      </c>
      <c r="U18" s="73">
        <f t="shared" ref="U18:U19" si="43">(Q18+R18)*-1</f>
        <v>-15000</v>
      </c>
      <c r="V18" s="9">
        <f t="shared" ref="V18:V19" si="44">ROUND(T18*0.65,0)</f>
        <v>0</v>
      </c>
      <c r="W18" s="9">
        <f t="shared" ref="W18:W19" si="45">ROUND(U18*0.65,0)</f>
        <v>-9750</v>
      </c>
      <c r="X18" s="9">
        <v>56067</v>
      </c>
      <c r="Y18" s="9">
        <v>27130</v>
      </c>
      <c r="Z18" s="78">
        <f t="shared" ref="Z18:Z19" si="46">IF(T18=0,0,ROUND((T18+L18)/X18/10,2))</f>
        <v>0</v>
      </c>
      <c r="AA18" s="78">
        <f t="shared" ref="AA18:AA19" si="47">IF(U18=0,0,ROUND((U18+Q18)/Y18/10,2))</f>
        <v>-0.06</v>
      </c>
      <c r="AB18" s="78">
        <f t="shared" ref="AB18:AB19" si="48">Z18+AA18</f>
        <v>-0.06</v>
      </c>
      <c r="AC18" s="47">
        <v>0</v>
      </c>
      <c r="AD18" s="47">
        <v>-0.04</v>
      </c>
      <c r="AE18" s="47">
        <f t="shared" ref="AE18:AE19" si="49">AC18+AD18</f>
        <v>-0.04</v>
      </c>
    </row>
    <row r="19" spans="1:31" x14ac:dyDescent="0.25">
      <c r="A19" s="5">
        <v>1404</v>
      </c>
      <c r="B19" s="2">
        <v>600010414</v>
      </c>
      <c r="C19" s="7">
        <v>60252570</v>
      </c>
      <c r="D19" s="8" t="s">
        <v>68</v>
      </c>
      <c r="E19" s="20">
        <v>3121</v>
      </c>
      <c r="F19" s="20" t="s">
        <v>112</v>
      </c>
      <c r="G19" s="20" t="s">
        <v>98</v>
      </c>
      <c r="H19" s="41">
        <f t="shared" si="39"/>
        <v>0</v>
      </c>
      <c r="I19" s="41">
        <f t="shared" si="40"/>
        <v>0</v>
      </c>
      <c r="J19" s="5"/>
      <c r="K19" s="9"/>
      <c r="L19" s="9"/>
      <c r="M19" s="9"/>
      <c r="N19" s="9"/>
      <c r="O19" s="9"/>
      <c r="P19" s="41">
        <f t="shared" si="41"/>
        <v>0</v>
      </c>
      <c r="Q19" s="9"/>
      <c r="R19" s="9"/>
      <c r="S19" s="9"/>
      <c r="T19" s="73">
        <f t="shared" si="42"/>
        <v>0</v>
      </c>
      <c r="U19" s="73">
        <f t="shared" si="43"/>
        <v>0</v>
      </c>
      <c r="V19" s="9">
        <f t="shared" si="44"/>
        <v>0</v>
      </c>
      <c r="W19" s="9">
        <f t="shared" si="45"/>
        <v>0</v>
      </c>
      <c r="X19" s="46" t="s">
        <v>229</v>
      </c>
      <c r="Y19" s="46" t="s">
        <v>229</v>
      </c>
      <c r="Z19" s="78">
        <f t="shared" si="46"/>
        <v>0</v>
      </c>
      <c r="AA19" s="78">
        <f t="shared" si="47"/>
        <v>0</v>
      </c>
      <c r="AB19" s="78">
        <f t="shared" si="48"/>
        <v>0</v>
      </c>
      <c r="AC19" s="47">
        <v>0</v>
      </c>
      <c r="AD19" s="47">
        <v>0</v>
      </c>
      <c r="AE19" s="47">
        <f t="shared" si="49"/>
        <v>0</v>
      </c>
    </row>
    <row r="20" spans="1:31" x14ac:dyDescent="0.25">
      <c r="A20" s="30"/>
      <c r="B20" s="31"/>
      <c r="C20" s="32"/>
      <c r="D20" s="33" t="s">
        <v>153</v>
      </c>
      <c r="E20" s="35"/>
      <c r="F20" s="35"/>
      <c r="G20" s="35"/>
      <c r="H20" s="34">
        <f>SUBTOTAL(9,H18:H19)</f>
        <v>15000</v>
      </c>
      <c r="I20" s="34">
        <f t="shared" ref="I20:AB20" si="50">SUBTOTAL(9,I18:I19)</f>
        <v>0</v>
      </c>
      <c r="J20" s="34">
        <f t="shared" si="50"/>
        <v>0</v>
      </c>
      <c r="K20" s="34">
        <f t="shared" si="50"/>
        <v>0</v>
      </c>
      <c r="L20" s="34">
        <f t="shared" si="50"/>
        <v>0</v>
      </c>
      <c r="M20" s="34">
        <f t="shared" si="50"/>
        <v>0</v>
      </c>
      <c r="N20" s="34">
        <f t="shared" si="50"/>
        <v>0</v>
      </c>
      <c r="O20" s="34">
        <f t="shared" si="50"/>
        <v>0</v>
      </c>
      <c r="P20" s="34">
        <f t="shared" si="50"/>
        <v>15000</v>
      </c>
      <c r="Q20" s="34">
        <f t="shared" si="50"/>
        <v>0</v>
      </c>
      <c r="R20" s="34">
        <f t="shared" si="50"/>
        <v>15000</v>
      </c>
      <c r="S20" s="34">
        <f t="shared" si="50"/>
        <v>0</v>
      </c>
      <c r="T20" s="34">
        <f t="shared" si="50"/>
        <v>0</v>
      </c>
      <c r="U20" s="34">
        <f t="shared" si="50"/>
        <v>-15000</v>
      </c>
      <c r="V20" s="34">
        <f t="shared" si="50"/>
        <v>0</v>
      </c>
      <c r="W20" s="34">
        <f t="shared" si="50"/>
        <v>-9750</v>
      </c>
      <c r="X20" s="34">
        <f t="shared" si="50"/>
        <v>56067</v>
      </c>
      <c r="Y20" s="34">
        <f t="shared" si="50"/>
        <v>27130</v>
      </c>
      <c r="Z20" s="48">
        <f t="shared" si="50"/>
        <v>0</v>
      </c>
      <c r="AA20" s="48">
        <f t="shared" si="50"/>
        <v>-0.06</v>
      </c>
      <c r="AB20" s="48">
        <f t="shared" si="50"/>
        <v>-0.06</v>
      </c>
      <c r="AC20" s="48">
        <v>0</v>
      </c>
      <c r="AD20" s="48">
        <v>-0.04</v>
      </c>
      <c r="AE20" s="48">
        <f t="shared" ref="AE20" si="51">SUBTOTAL(9,AE18:AE19)</f>
        <v>-0.04</v>
      </c>
    </row>
    <row r="21" spans="1:31" x14ac:dyDescent="0.25">
      <c r="A21" s="26">
        <v>1405</v>
      </c>
      <c r="B21" s="6">
        <v>600010554</v>
      </c>
      <c r="C21" s="27">
        <v>46748016</v>
      </c>
      <c r="D21" s="28" t="s">
        <v>23</v>
      </c>
      <c r="E21" s="6">
        <v>3121</v>
      </c>
      <c r="F21" s="6" t="s">
        <v>18</v>
      </c>
      <c r="G21" s="6" t="s">
        <v>19</v>
      </c>
      <c r="H21" s="41">
        <f t="shared" ref="H21:H22" si="52">I21+P21</f>
        <v>290000</v>
      </c>
      <c r="I21" s="41">
        <f t="shared" ref="I21:I22" si="53">K21+L21+M21+N21+O21</f>
        <v>160000</v>
      </c>
      <c r="J21" s="5"/>
      <c r="K21" s="9"/>
      <c r="L21" s="9"/>
      <c r="M21" s="9">
        <v>160000</v>
      </c>
      <c r="N21" s="9"/>
      <c r="O21" s="9"/>
      <c r="P21" s="41">
        <f t="shared" ref="P21:P22" si="54">Q21+R21+S21</f>
        <v>130000</v>
      </c>
      <c r="Q21" s="9"/>
      <c r="R21" s="9">
        <v>130000</v>
      </c>
      <c r="S21" s="9"/>
      <c r="T21" s="73">
        <f t="shared" ref="T21:T22" si="55">(L21+M21+N21)*-1</f>
        <v>-160000</v>
      </c>
      <c r="U21" s="73">
        <f t="shared" ref="U21:U22" si="56">(Q21+R21)*-1</f>
        <v>-130000</v>
      </c>
      <c r="V21" s="9">
        <f t="shared" ref="V21:V22" si="57">ROUND(T21*0.65,0)</f>
        <v>-104000</v>
      </c>
      <c r="W21" s="9">
        <f t="shared" ref="W21:W22" si="58">ROUND(U21*0.65,0)</f>
        <v>-84500</v>
      </c>
      <c r="X21" s="9">
        <v>56067</v>
      </c>
      <c r="Y21" s="9">
        <v>27130</v>
      </c>
      <c r="Z21" s="78">
        <f t="shared" ref="Z21:Z22" si="59">IF(T21=0,0,ROUND((T21+L21)/X21/10,2))</f>
        <v>-0.28999999999999998</v>
      </c>
      <c r="AA21" s="78">
        <f t="shared" ref="AA21:AA22" si="60">IF(U21=0,0,ROUND((U21+Q21)/Y21/10,2))</f>
        <v>-0.48</v>
      </c>
      <c r="AB21" s="78">
        <f t="shared" ref="AB21:AB22" si="61">Z21+AA21</f>
        <v>-0.77</v>
      </c>
      <c r="AC21" s="47">
        <v>-0.19</v>
      </c>
      <c r="AD21" s="47">
        <v>-0.31</v>
      </c>
      <c r="AE21" s="47">
        <f t="shared" ref="AE21:AE22" si="62">AC21+AD21</f>
        <v>-0.5</v>
      </c>
    </row>
    <row r="22" spans="1:31" x14ac:dyDescent="0.25">
      <c r="A22" s="5">
        <v>1405</v>
      </c>
      <c r="B22" s="2">
        <v>600010554</v>
      </c>
      <c r="C22" s="7">
        <v>46748016</v>
      </c>
      <c r="D22" s="8" t="s">
        <v>23</v>
      </c>
      <c r="E22" s="20">
        <v>3121</v>
      </c>
      <c r="F22" s="20" t="s">
        <v>112</v>
      </c>
      <c r="G22" s="20" t="s">
        <v>98</v>
      </c>
      <c r="H22" s="41">
        <f t="shared" si="52"/>
        <v>0</v>
      </c>
      <c r="I22" s="41">
        <f t="shared" si="53"/>
        <v>0</v>
      </c>
      <c r="J22" s="5"/>
      <c r="K22" s="9"/>
      <c r="L22" s="9"/>
      <c r="M22" s="9"/>
      <c r="N22" s="9"/>
      <c r="O22" s="9"/>
      <c r="P22" s="41">
        <f t="shared" si="54"/>
        <v>0</v>
      </c>
      <c r="Q22" s="9"/>
      <c r="R22" s="9"/>
      <c r="S22" s="9"/>
      <c r="T22" s="73">
        <f t="shared" si="55"/>
        <v>0</v>
      </c>
      <c r="U22" s="73">
        <f t="shared" si="56"/>
        <v>0</v>
      </c>
      <c r="V22" s="9">
        <f t="shared" si="57"/>
        <v>0</v>
      </c>
      <c r="W22" s="9">
        <f t="shared" si="58"/>
        <v>0</v>
      </c>
      <c r="X22" s="46" t="s">
        <v>229</v>
      </c>
      <c r="Y22" s="46" t="s">
        <v>229</v>
      </c>
      <c r="Z22" s="78">
        <f t="shared" si="59"/>
        <v>0</v>
      </c>
      <c r="AA22" s="78">
        <f t="shared" si="60"/>
        <v>0</v>
      </c>
      <c r="AB22" s="78">
        <f t="shared" si="61"/>
        <v>0</v>
      </c>
      <c r="AC22" s="47">
        <v>0</v>
      </c>
      <c r="AD22" s="47">
        <v>0</v>
      </c>
      <c r="AE22" s="47">
        <f t="shared" si="62"/>
        <v>0</v>
      </c>
    </row>
    <row r="23" spans="1:31" x14ac:dyDescent="0.25">
      <c r="A23" s="30"/>
      <c r="B23" s="31"/>
      <c r="C23" s="32"/>
      <c r="D23" s="33" t="s">
        <v>154</v>
      </c>
      <c r="E23" s="35"/>
      <c r="F23" s="35"/>
      <c r="G23" s="35"/>
      <c r="H23" s="34">
        <f>SUBTOTAL(9,H21:H22)</f>
        <v>290000</v>
      </c>
      <c r="I23" s="34">
        <f t="shared" ref="I23:AB23" si="63">SUBTOTAL(9,I21:I22)</f>
        <v>160000</v>
      </c>
      <c r="J23" s="34">
        <f t="shared" si="63"/>
        <v>0</v>
      </c>
      <c r="K23" s="34">
        <f t="shared" si="63"/>
        <v>0</v>
      </c>
      <c r="L23" s="34">
        <f t="shared" si="63"/>
        <v>0</v>
      </c>
      <c r="M23" s="34">
        <f t="shared" si="63"/>
        <v>160000</v>
      </c>
      <c r="N23" s="34">
        <f t="shared" si="63"/>
        <v>0</v>
      </c>
      <c r="O23" s="34">
        <f t="shared" si="63"/>
        <v>0</v>
      </c>
      <c r="P23" s="34">
        <f t="shared" si="63"/>
        <v>130000</v>
      </c>
      <c r="Q23" s="34">
        <f t="shared" si="63"/>
        <v>0</v>
      </c>
      <c r="R23" s="34">
        <f t="shared" si="63"/>
        <v>130000</v>
      </c>
      <c r="S23" s="34">
        <f t="shared" si="63"/>
        <v>0</v>
      </c>
      <c r="T23" s="34">
        <f t="shared" si="63"/>
        <v>-160000</v>
      </c>
      <c r="U23" s="34">
        <f t="shared" si="63"/>
        <v>-130000</v>
      </c>
      <c r="V23" s="34">
        <f t="shared" si="63"/>
        <v>-104000</v>
      </c>
      <c r="W23" s="34">
        <f t="shared" si="63"/>
        <v>-84500</v>
      </c>
      <c r="X23" s="34">
        <f t="shared" si="63"/>
        <v>56067</v>
      </c>
      <c r="Y23" s="34">
        <f t="shared" si="63"/>
        <v>27130</v>
      </c>
      <c r="Z23" s="48">
        <f t="shared" si="63"/>
        <v>-0.28999999999999998</v>
      </c>
      <c r="AA23" s="48">
        <f t="shared" si="63"/>
        <v>-0.48</v>
      </c>
      <c r="AB23" s="48">
        <f t="shared" si="63"/>
        <v>-0.77</v>
      </c>
      <c r="AC23" s="48">
        <v>-0.19</v>
      </c>
      <c r="AD23" s="48">
        <v>-0.31</v>
      </c>
      <c r="AE23" s="48">
        <f t="shared" ref="AE23" si="64">SUBTOTAL(9,AE21:AE22)</f>
        <v>-0.5</v>
      </c>
    </row>
    <row r="24" spans="1:31" x14ac:dyDescent="0.25">
      <c r="A24" s="26">
        <v>1406</v>
      </c>
      <c r="B24" s="6">
        <v>600010511</v>
      </c>
      <c r="C24" s="27">
        <v>46748067</v>
      </c>
      <c r="D24" s="28" t="s">
        <v>24</v>
      </c>
      <c r="E24" s="6">
        <v>3121</v>
      </c>
      <c r="F24" s="6" t="s">
        <v>18</v>
      </c>
      <c r="G24" s="6" t="s">
        <v>19</v>
      </c>
      <c r="H24" s="41">
        <f t="shared" ref="H24:H25" si="65">I24+P24</f>
        <v>210000</v>
      </c>
      <c r="I24" s="41">
        <f t="shared" ref="I24:I25" si="66">K24+L24+M24+N24+O24</f>
        <v>25000</v>
      </c>
      <c r="J24" s="5"/>
      <c r="K24" s="9"/>
      <c r="L24" s="9"/>
      <c r="M24" s="9">
        <v>25000</v>
      </c>
      <c r="N24" s="9"/>
      <c r="O24" s="9"/>
      <c r="P24" s="41">
        <f t="shared" ref="P24:P25" si="67">Q24+R24+S24</f>
        <v>185000</v>
      </c>
      <c r="Q24" s="9"/>
      <c r="R24" s="9">
        <v>185000</v>
      </c>
      <c r="S24" s="9"/>
      <c r="T24" s="73">
        <f t="shared" ref="T24:T25" si="68">(L24+M24+N24)*-1</f>
        <v>-25000</v>
      </c>
      <c r="U24" s="73">
        <f t="shared" ref="U24:U25" si="69">(Q24+R24)*-1</f>
        <v>-185000</v>
      </c>
      <c r="V24" s="9">
        <f t="shared" ref="V24:V25" si="70">ROUND(T24*0.65,0)</f>
        <v>-16250</v>
      </c>
      <c r="W24" s="9">
        <f t="shared" ref="W24:W25" si="71">ROUND(U24*0.65,0)</f>
        <v>-120250</v>
      </c>
      <c r="X24" s="9">
        <v>56067</v>
      </c>
      <c r="Y24" s="9">
        <v>27130</v>
      </c>
      <c r="Z24" s="78">
        <f t="shared" ref="Z24:Z25" si="72">IF(T24=0,0,ROUND((T24+L24)/X24/10,2))</f>
        <v>-0.04</v>
      </c>
      <c r="AA24" s="78">
        <f t="shared" ref="AA24:AA25" si="73">IF(U24=0,0,ROUND((U24+Q24)/Y24/10,2))</f>
        <v>-0.68</v>
      </c>
      <c r="AB24" s="78">
        <f t="shared" ref="AB24:AB25" si="74">Z24+AA24</f>
        <v>-0.72000000000000008</v>
      </c>
      <c r="AC24" s="47">
        <v>-0.03</v>
      </c>
      <c r="AD24" s="47">
        <v>-0.44</v>
      </c>
      <c r="AE24" s="47">
        <f t="shared" ref="AE24:AE25" si="75">AC24+AD24</f>
        <v>-0.47</v>
      </c>
    </row>
    <row r="25" spans="1:31" x14ac:dyDescent="0.25">
      <c r="A25" s="5">
        <v>1406</v>
      </c>
      <c r="B25" s="2">
        <v>600010511</v>
      </c>
      <c r="C25" s="7">
        <v>46748067</v>
      </c>
      <c r="D25" s="8" t="s">
        <v>24</v>
      </c>
      <c r="E25" s="20">
        <v>3121</v>
      </c>
      <c r="F25" s="20" t="s">
        <v>112</v>
      </c>
      <c r="G25" s="20" t="s">
        <v>98</v>
      </c>
      <c r="H25" s="41">
        <f t="shared" si="65"/>
        <v>0</v>
      </c>
      <c r="I25" s="41">
        <f t="shared" si="66"/>
        <v>0</v>
      </c>
      <c r="J25" s="5"/>
      <c r="K25" s="9"/>
      <c r="L25" s="9"/>
      <c r="M25" s="9"/>
      <c r="N25" s="9"/>
      <c r="O25" s="9"/>
      <c r="P25" s="41">
        <f t="shared" si="67"/>
        <v>0</v>
      </c>
      <c r="Q25" s="9"/>
      <c r="R25" s="9"/>
      <c r="S25" s="9"/>
      <c r="T25" s="73">
        <f t="shared" si="68"/>
        <v>0</v>
      </c>
      <c r="U25" s="73">
        <f t="shared" si="69"/>
        <v>0</v>
      </c>
      <c r="V25" s="9">
        <f t="shared" si="70"/>
        <v>0</v>
      </c>
      <c r="W25" s="9">
        <f t="shared" si="71"/>
        <v>0</v>
      </c>
      <c r="X25" s="46" t="s">
        <v>229</v>
      </c>
      <c r="Y25" s="46" t="s">
        <v>229</v>
      </c>
      <c r="Z25" s="78">
        <f t="shared" si="72"/>
        <v>0</v>
      </c>
      <c r="AA25" s="78">
        <f t="shared" si="73"/>
        <v>0</v>
      </c>
      <c r="AB25" s="78">
        <f t="shared" si="74"/>
        <v>0</v>
      </c>
      <c r="AC25" s="47">
        <v>0</v>
      </c>
      <c r="AD25" s="47">
        <v>0</v>
      </c>
      <c r="AE25" s="47">
        <f t="shared" si="75"/>
        <v>0</v>
      </c>
    </row>
    <row r="26" spans="1:31" x14ac:dyDescent="0.25">
      <c r="A26" s="30"/>
      <c r="B26" s="31"/>
      <c r="C26" s="32"/>
      <c r="D26" s="33" t="s">
        <v>155</v>
      </c>
      <c r="E26" s="35"/>
      <c r="F26" s="35"/>
      <c r="G26" s="35"/>
      <c r="H26" s="34">
        <f>SUBTOTAL(9,H24:H25)</f>
        <v>210000</v>
      </c>
      <c r="I26" s="34">
        <f t="shared" ref="I26:AB26" si="76">SUBTOTAL(9,I24:I25)</f>
        <v>25000</v>
      </c>
      <c r="J26" s="34">
        <f t="shared" si="76"/>
        <v>0</v>
      </c>
      <c r="K26" s="34">
        <f t="shared" si="76"/>
        <v>0</v>
      </c>
      <c r="L26" s="34">
        <f t="shared" si="76"/>
        <v>0</v>
      </c>
      <c r="M26" s="34">
        <f t="shared" si="76"/>
        <v>25000</v>
      </c>
      <c r="N26" s="34">
        <f t="shared" si="76"/>
        <v>0</v>
      </c>
      <c r="O26" s="34">
        <f t="shared" si="76"/>
        <v>0</v>
      </c>
      <c r="P26" s="34">
        <f t="shared" si="76"/>
        <v>185000</v>
      </c>
      <c r="Q26" s="34">
        <f t="shared" si="76"/>
        <v>0</v>
      </c>
      <c r="R26" s="34">
        <f t="shared" si="76"/>
        <v>185000</v>
      </c>
      <c r="S26" s="34">
        <f t="shared" si="76"/>
        <v>0</v>
      </c>
      <c r="T26" s="34">
        <f t="shared" si="76"/>
        <v>-25000</v>
      </c>
      <c r="U26" s="34">
        <f t="shared" si="76"/>
        <v>-185000</v>
      </c>
      <c r="V26" s="34">
        <f t="shared" si="76"/>
        <v>-16250</v>
      </c>
      <c r="W26" s="34">
        <f t="shared" si="76"/>
        <v>-120250</v>
      </c>
      <c r="X26" s="34">
        <f t="shared" si="76"/>
        <v>56067</v>
      </c>
      <c r="Y26" s="34">
        <f t="shared" si="76"/>
        <v>27130</v>
      </c>
      <c r="Z26" s="48">
        <f t="shared" si="76"/>
        <v>-0.04</v>
      </c>
      <c r="AA26" s="48">
        <f t="shared" si="76"/>
        <v>-0.68</v>
      </c>
      <c r="AB26" s="48">
        <f t="shared" si="76"/>
        <v>-0.72000000000000008</v>
      </c>
      <c r="AC26" s="48">
        <v>-0.03</v>
      </c>
      <c r="AD26" s="48">
        <v>-0.44</v>
      </c>
      <c r="AE26" s="48">
        <f t="shared" ref="AE26" si="77">SUBTOTAL(9,AE24:AE25)</f>
        <v>-0.47</v>
      </c>
    </row>
    <row r="27" spans="1:31" x14ac:dyDescent="0.25">
      <c r="A27" s="26">
        <v>1407</v>
      </c>
      <c r="B27" s="6">
        <v>600012654</v>
      </c>
      <c r="C27" s="27">
        <v>856070</v>
      </c>
      <c r="D27" s="28" t="s">
        <v>25</v>
      </c>
      <c r="E27" s="6">
        <v>3121</v>
      </c>
      <c r="F27" s="6" t="s">
        <v>18</v>
      </c>
      <c r="G27" s="6" t="s">
        <v>19</v>
      </c>
      <c r="H27" s="41">
        <f t="shared" ref="H27:H29" si="78">I27+P27</f>
        <v>25000</v>
      </c>
      <c r="I27" s="41">
        <f t="shared" ref="I27:I29" si="79">K27+L27+M27+N27+O27</f>
        <v>25000</v>
      </c>
      <c r="J27" s="5"/>
      <c r="K27" s="9"/>
      <c r="L27" s="9"/>
      <c r="M27" s="9">
        <v>25000</v>
      </c>
      <c r="N27" s="9"/>
      <c r="O27" s="9"/>
      <c r="P27" s="41">
        <f t="shared" ref="P27:P29" si="80">Q27+R27+S27</f>
        <v>0</v>
      </c>
      <c r="Q27" s="9"/>
      <c r="R27" s="9"/>
      <c r="S27" s="9"/>
      <c r="T27" s="73">
        <f t="shared" ref="T27:T29" si="81">(L27+M27+N27)*-1</f>
        <v>-25000</v>
      </c>
      <c r="U27" s="73">
        <f t="shared" ref="U27:U29" si="82">(Q27+R27)*-1</f>
        <v>0</v>
      </c>
      <c r="V27" s="9">
        <f t="shared" ref="V27:V29" si="83">ROUND(T27*0.65,0)</f>
        <v>-16250</v>
      </c>
      <c r="W27" s="9">
        <f t="shared" ref="W27:W29" si="84">ROUND(U27*0.65,0)</f>
        <v>0</v>
      </c>
      <c r="X27" s="9">
        <v>56067</v>
      </c>
      <c r="Y27" s="9">
        <v>27130</v>
      </c>
      <c r="Z27" s="78">
        <f t="shared" ref="Z27:Z29" si="85">IF(T27=0,0,ROUND((T27+L27)/X27/10,2))</f>
        <v>-0.04</v>
      </c>
      <c r="AA27" s="78">
        <f t="shared" ref="AA27:AA29" si="86">IF(U27=0,0,ROUND((U27+Q27)/Y27/10,2))</f>
        <v>0</v>
      </c>
      <c r="AB27" s="78">
        <f t="shared" ref="AB27:AB29" si="87">Z27+AA27</f>
        <v>-0.04</v>
      </c>
      <c r="AC27" s="47">
        <v>-0.03</v>
      </c>
      <c r="AD27" s="47">
        <v>0</v>
      </c>
      <c r="AE27" s="47">
        <f t="shared" ref="AE27:AE29" si="88">AC27+AD27</f>
        <v>-0.03</v>
      </c>
    </row>
    <row r="28" spans="1:31" x14ac:dyDescent="0.25">
      <c r="A28" s="5">
        <v>1407</v>
      </c>
      <c r="B28" s="2">
        <v>600012654</v>
      </c>
      <c r="C28" s="7">
        <v>856070</v>
      </c>
      <c r="D28" s="8" t="s">
        <v>25</v>
      </c>
      <c r="E28" s="20">
        <v>3121</v>
      </c>
      <c r="F28" s="20" t="s">
        <v>112</v>
      </c>
      <c r="G28" s="20" t="s">
        <v>98</v>
      </c>
      <c r="H28" s="41">
        <f t="shared" si="78"/>
        <v>0</v>
      </c>
      <c r="I28" s="41">
        <f t="shared" si="79"/>
        <v>0</v>
      </c>
      <c r="J28" s="5"/>
      <c r="K28" s="9"/>
      <c r="L28" s="9"/>
      <c r="M28" s="9"/>
      <c r="N28" s="9"/>
      <c r="O28" s="9"/>
      <c r="P28" s="41">
        <f t="shared" si="80"/>
        <v>0</v>
      </c>
      <c r="Q28" s="9"/>
      <c r="R28" s="9"/>
      <c r="S28" s="9"/>
      <c r="T28" s="73">
        <f t="shared" si="81"/>
        <v>0</v>
      </c>
      <c r="U28" s="73">
        <f t="shared" si="82"/>
        <v>0</v>
      </c>
      <c r="V28" s="9">
        <f t="shared" si="83"/>
        <v>0</v>
      </c>
      <c r="W28" s="9">
        <f t="shared" si="84"/>
        <v>0</v>
      </c>
      <c r="X28" s="46" t="s">
        <v>229</v>
      </c>
      <c r="Y28" s="46" t="s">
        <v>229</v>
      </c>
      <c r="Z28" s="78">
        <f t="shared" si="85"/>
        <v>0</v>
      </c>
      <c r="AA28" s="78">
        <f t="shared" si="86"/>
        <v>0</v>
      </c>
      <c r="AB28" s="78">
        <f t="shared" si="87"/>
        <v>0</v>
      </c>
      <c r="AC28" s="47">
        <v>0</v>
      </c>
      <c r="AD28" s="47">
        <v>0</v>
      </c>
      <c r="AE28" s="47">
        <f t="shared" si="88"/>
        <v>0</v>
      </c>
    </row>
    <row r="29" spans="1:31" x14ac:dyDescent="0.25">
      <c r="A29" s="5">
        <v>1407</v>
      </c>
      <c r="B29" s="2">
        <v>600012654</v>
      </c>
      <c r="C29" s="7">
        <v>856070</v>
      </c>
      <c r="D29" s="8" t="s">
        <v>25</v>
      </c>
      <c r="E29" s="2">
        <v>3141</v>
      </c>
      <c r="F29" s="2" t="s">
        <v>20</v>
      </c>
      <c r="G29" s="7" t="s">
        <v>98</v>
      </c>
      <c r="H29" s="41">
        <f t="shared" si="78"/>
        <v>0</v>
      </c>
      <c r="I29" s="41">
        <f t="shared" si="79"/>
        <v>0</v>
      </c>
      <c r="J29" s="5"/>
      <c r="K29" s="9"/>
      <c r="L29" s="9"/>
      <c r="M29" s="9"/>
      <c r="N29" s="9"/>
      <c r="O29" s="9"/>
      <c r="P29" s="41">
        <f t="shared" si="80"/>
        <v>0</v>
      </c>
      <c r="Q29" s="9"/>
      <c r="R29" s="9"/>
      <c r="S29" s="9"/>
      <c r="T29" s="73">
        <f t="shared" si="81"/>
        <v>0</v>
      </c>
      <c r="U29" s="73">
        <f t="shared" si="82"/>
        <v>0</v>
      </c>
      <c r="V29" s="9">
        <f t="shared" si="83"/>
        <v>0</v>
      </c>
      <c r="W29" s="9">
        <f t="shared" si="84"/>
        <v>0</v>
      </c>
      <c r="X29" s="46" t="s">
        <v>229</v>
      </c>
      <c r="Y29" s="9">
        <v>26460</v>
      </c>
      <c r="Z29" s="78">
        <f t="shared" si="85"/>
        <v>0</v>
      </c>
      <c r="AA29" s="78">
        <f t="shared" si="86"/>
        <v>0</v>
      </c>
      <c r="AB29" s="78">
        <f t="shared" si="87"/>
        <v>0</v>
      </c>
      <c r="AC29" s="47">
        <v>0</v>
      </c>
      <c r="AD29" s="47">
        <v>0</v>
      </c>
      <c r="AE29" s="47">
        <f t="shared" si="88"/>
        <v>0</v>
      </c>
    </row>
    <row r="30" spans="1:31" x14ac:dyDescent="0.25">
      <c r="A30" s="30"/>
      <c r="B30" s="31"/>
      <c r="C30" s="32"/>
      <c r="D30" s="33" t="s">
        <v>156</v>
      </c>
      <c r="E30" s="31"/>
      <c r="F30" s="31"/>
      <c r="G30" s="32"/>
      <c r="H30" s="34">
        <f>SUBTOTAL(9,H27:H29)</f>
        <v>25000</v>
      </c>
      <c r="I30" s="34">
        <f t="shared" ref="I30:AB30" si="89">SUBTOTAL(9,I27:I29)</f>
        <v>25000</v>
      </c>
      <c r="J30" s="34">
        <f t="shared" si="89"/>
        <v>0</v>
      </c>
      <c r="K30" s="34">
        <f t="shared" si="89"/>
        <v>0</v>
      </c>
      <c r="L30" s="34">
        <f t="shared" si="89"/>
        <v>0</v>
      </c>
      <c r="M30" s="34">
        <f t="shared" si="89"/>
        <v>25000</v>
      </c>
      <c r="N30" s="34">
        <f t="shared" si="89"/>
        <v>0</v>
      </c>
      <c r="O30" s="34">
        <f t="shared" si="89"/>
        <v>0</v>
      </c>
      <c r="P30" s="34">
        <f t="shared" si="89"/>
        <v>0</v>
      </c>
      <c r="Q30" s="34">
        <f t="shared" si="89"/>
        <v>0</v>
      </c>
      <c r="R30" s="34">
        <f t="shared" si="89"/>
        <v>0</v>
      </c>
      <c r="S30" s="34">
        <f t="shared" si="89"/>
        <v>0</v>
      </c>
      <c r="T30" s="34">
        <f t="shared" si="89"/>
        <v>-25000</v>
      </c>
      <c r="U30" s="34">
        <f t="shared" si="89"/>
        <v>0</v>
      </c>
      <c r="V30" s="34">
        <f t="shared" si="89"/>
        <v>-16250</v>
      </c>
      <c r="W30" s="34">
        <f t="shared" si="89"/>
        <v>0</v>
      </c>
      <c r="X30" s="34">
        <f t="shared" si="89"/>
        <v>56067</v>
      </c>
      <c r="Y30" s="34">
        <f t="shared" si="89"/>
        <v>53590</v>
      </c>
      <c r="Z30" s="48">
        <f t="shared" si="89"/>
        <v>-0.04</v>
      </c>
      <c r="AA30" s="48">
        <f t="shared" si="89"/>
        <v>0</v>
      </c>
      <c r="AB30" s="48">
        <f t="shared" si="89"/>
        <v>-0.04</v>
      </c>
      <c r="AC30" s="48">
        <v>-0.03</v>
      </c>
      <c r="AD30" s="48">
        <v>0</v>
      </c>
      <c r="AE30" s="48">
        <f t="shared" ref="AE30" si="90">SUBTOTAL(9,AE27:AE29)</f>
        <v>-0.03</v>
      </c>
    </row>
    <row r="31" spans="1:31" x14ac:dyDescent="0.25">
      <c r="A31" s="26">
        <v>1408</v>
      </c>
      <c r="B31" s="6">
        <v>600012638</v>
      </c>
      <c r="C31" s="27">
        <v>854981</v>
      </c>
      <c r="D31" s="28" t="s">
        <v>26</v>
      </c>
      <c r="E31" s="6">
        <v>3121</v>
      </c>
      <c r="F31" s="6" t="s">
        <v>18</v>
      </c>
      <c r="G31" s="6" t="s">
        <v>19</v>
      </c>
      <c r="H31" s="41">
        <f t="shared" ref="H31:H33" si="91">I31+P31</f>
        <v>25000</v>
      </c>
      <c r="I31" s="41">
        <f t="shared" ref="I31:I33" si="92">K31+L31+M31+N31+O31</f>
        <v>15000</v>
      </c>
      <c r="J31" s="5"/>
      <c r="K31" s="9"/>
      <c r="L31" s="9">
        <v>15000</v>
      </c>
      <c r="M31" s="9"/>
      <c r="N31" s="9"/>
      <c r="O31" s="9"/>
      <c r="P31" s="41">
        <f t="shared" ref="P31:P33" si="93">Q31+R31+S31</f>
        <v>10000</v>
      </c>
      <c r="Q31" s="9"/>
      <c r="R31" s="9">
        <v>10000</v>
      </c>
      <c r="S31" s="9"/>
      <c r="T31" s="73">
        <f t="shared" ref="T31:T33" si="94">(L31+M31+N31)*-1</f>
        <v>-15000</v>
      </c>
      <c r="U31" s="73">
        <f t="shared" ref="U31:U33" si="95">(Q31+R31)*-1</f>
        <v>-10000</v>
      </c>
      <c r="V31" s="9">
        <f t="shared" ref="V31:V33" si="96">ROUND(T31*0.65,0)</f>
        <v>-9750</v>
      </c>
      <c r="W31" s="9">
        <f t="shared" ref="W31:W33" si="97">ROUND(U31*0.65,0)</f>
        <v>-6500</v>
      </c>
      <c r="X31" s="9">
        <v>56067</v>
      </c>
      <c r="Y31" s="9">
        <v>27130</v>
      </c>
      <c r="Z31" s="78">
        <f t="shared" ref="Z31:Z33" si="98">IF(T31=0,0,ROUND((T31+L31)/X31/10,2))</f>
        <v>0</v>
      </c>
      <c r="AA31" s="78">
        <f t="shared" ref="AA31:AA33" si="99">IF(U31=0,0,ROUND((U31+Q31)/Y31/10,2))</f>
        <v>-0.04</v>
      </c>
      <c r="AB31" s="78">
        <f t="shared" ref="AB31:AB33" si="100">Z31+AA31</f>
        <v>-0.04</v>
      </c>
      <c r="AC31" s="47">
        <v>-0.02</v>
      </c>
      <c r="AD31" s="47">
        <v>-0.03</v>
      </c>
      <c r="AE31" s="47">
        <f t="shared" ref="AE31:AE33" si="101">AC31+AD31</f>
        <v>-0.05</v>
      </c>
    </row>
    <row r="32" spans="1:31" x14ac:dyDescent="0.25">
      <c r="A32" s="5">
        <v>1408</v>
      </c>
      <c r="B32" s="2">
        <v>600012638</v>
      </c>
      <c r="C32" s="7">
        <v>854981</v>
      </c>
      <c r="D32" s="8" t="s">
        <v>26</v>
      </c>
      <c r="E32" s="20">
        <v>3121</v>
      </c>
      <c r="F32" s="20" t="s">
        <v>112</v>
      </c>
      <c r="G32" s="20" t="s">
        <v>98</v>
      </c>
      <c r="H32" s="41">
        <f t="shared" si="91"/>
        <v>0</v>
      </c>
      <c r="I32" s="41">
        <f t="shared" si="92"/>
        <v>0</v>
      </c>
      <c r="J32" s="5"/>
      <c r="K32" s="9"/>
      <c r="L32" s="9"/>
      <c r="M32" s="9"/>
      <c r="N32" s="9"/>
      <c r="O32" s="9"/>
      <c r="P32" s="41">
        <f t="shared" si="93"/>
        <v>0</v>
      </c>
      <c r="Q32" s="9"/>
      <c r="R32" s="9"/>
      <c r="S32" s="9"/>
      <c r="T32" s="73">
        <f t="shared" si="94"/>
        <v>0</v>
      </c>
      <c r="U32" s="73">
        <f t="shared" si="95"/>
        <v>0</v>
      </c>
      <c r="V32" s="9">
        <f t="shared" si="96"/>
        <v>0</v>
      </c>
      <c r="W32" s="9">
        <f t="shared" si="97"/>
        <v>0</v>
      </c>
      <c r="X32" s="46" t="s">
        <v>229</v>
      </c>
      <c r="Y32" s="46" t="s">
        <v>229</v>
      </c>
      <c r="Z32" s="78">
        <f t="shared" si="98"/>
        <v>0</v>
      </c>
      <c r="AA32" s="78">
        <f t="shared" si="99"/>
        <v>0</v>
      </c>
      <c r="AB32" s="78">
        <f t="shared" si="100"/>
        <v>0</v>
      </c>
      <c r="AC32" s="47">
        <v>0</v>
      </c>
      <c r="AD32" s="47">
        <v>0</v>
      </c>
      <c r="AE32" s="47">
        <f t="shared" si="101"/>
        <v>0</v>
      </c>
    </row>
    <row r="33" spans="1:31" x14ac:dyDescent="0.25">
      <c r="A33" s="5">
        <v>1408</v>
      </c>
      <c r="B33" s="2">
        <v>600012638</v>
      </c>
      <c r="C33" s="7">
        <v>854981</v>
      </c>
      <c r="D33" s="8" t="s">
        <v>26</v>
      </c>
      <c r="E33" s="2">
        <v>3141</v>
      </c>
      <c r="F33" s="2" t="s">
        <v>20</v>
      </c>
      <c r="G33" s="7" t="s">
        <v>98</v>
      </c>
      <c r="H33" s="41">
        <f t="shared" si="91"/>
        <v>0</v>
      </c>
      <c r="I33" s="41">
        <f t="shared" si="92"/>
        <v>0</v>
      </c>
      <c r="J33" s="5"/>
      <c r="K33" s="9"/>
      <c r="L33" s="9"/>
      <c r="M33" s="9"/>
      <c r="N33" s="9"/>
      <c r="O33" s="9"/>
      <c r="P33" s="41">
        <f t="shared" si="93"/>
        <v>0</v>
      </c>
      <c r="Q33" s="9"/>
      <c r="R33" s="9"/>
      <c r="S33" s="9"/>
      <c r="T33" s="73">
        <f t="shared" si="94"/>
        <v>0</v>
      </c>
      <c r="U33" s="73">
        <f t="shared" si="95"/>
        <v>0</v>
      </c>
      <c r="V33" s="9">
        <f t="shared" si="96"/>
        <v>0</v>
      </c>
      <c r="W33" s="9">
        <f t="shared" si="97"/>
        <v>0</v>
      </c>
      <c r="X33" s="46" t="s">
        <v>229</v>
      </c>
      <c r="Y33" s="9">
        <v>26460</v>
      </c>
      <c r="Z33" s="78">
        <f t="shared" si="98"/>
        <v>0</v>
      </c>
      <c r="AA33" s="78">
        <f t="shared" si="99"/>
        <v>0</v>
      </c>
      <c r="AB33" s="78">
        <f t="shared" si="100"/>
        <v>0</v>
      </c>
      <c r="AC33" s="47">
        <v>0</v>
      </c>
      <c r="AD33" s="47">
        <v>0</v>
      </c>
      <c r="AE33" s="47">
        <f t="shared" si="101"/>
        <v>0</v>
      </c>
    </row>
    <row r="34" spans="1:31" x14ac:dyDescent="0.25">
      <c r="A34" s="30"/>
      <c r="B34" s="31"/>
      <c r="C34" s="32"/>
      <c r="D34" s="33" t="s">
        <v>157</v>
      </c>
      <c r="E34" s="31"/>
      <c r="F34" s="31"/>
      <c r="G34" s="32"/>
      <c r="H34" s="34">
        <f>SUBTOTAL(9,H31:H33)</f>
        <v>25000</v>
      </c>
      <c r="I34" s="34">
        <f t="shared" ref="I34:AB34" si="102">SUBTOTAL(9,I31:I33)</f>
        <v>15000</v>
      </c>
      <c r="J34" s="34">
        <f t="shared" si="102"/>
        <v>0</v>
      </c>
      <c r="K34" s="34">
        <f t="shared" si="102"/>
        <v>0</v>
      </c>
      <c r="L34" s="34">
        <f t="shared" si="102"/>
        <v>15000</v>
      </c>
      <c r="M34" s="34">
        <f t="shared" si="102"/>
        <v>0</v>
      </c>
      <c r="N34" s="34">
        <f t="shared" si="102"/>
        <v>0</v>
      </c>
      <c r="O34" s="34">
        <f t="shared" si="102"/>
        <v>0</v>
      </c>
      <c r="P34" s="34">
        <f t="shared" si="102"/>
        <v>10000</v>
      </c>
      <c r="Q34" s="34">
        <f t="shared" si="102"/>
        <v>0</v>
      </c>
      <c r="R34" s="34">
        <f t="shared" si="102"/>
        <v>10000</v>
      </c>
      <c r="S34" s="34">
        <f t="shared" si="102"/>
        <v>0</v>
      </c>
      <c r="T34" s="34">
        <f t="shared" si="102"/>
        <v>-15000</v>
      </c>
      <c r="U34" s="34">
        <f t="shared" si="102"/>
        <v>-10000</v>
      </c>
      <c r="V34" s="34">
        <f t="shared" si="102"/>
        <v>-9750</v>
      </c>
      <c r="W34" s="34">
        <f t="shared" si="102"/>
        <v>-6500</v>
      </c>
      <c r="X34" s="34">
        <f t="shared" si="102"/>
        <v>56067</v>
      </c>
      <c r="Y34" s="34">
        <f t="shared" si="102"/>
        <v>53590</v>
      </c>
      <c r="Z34" s="48">
        <f t="shared" si="102"/>
        <v>0</v>
      </c>
      <c r="AA34" s="48">
        <f t="shared" si="102"/>
        <v>-0.04</v>
      </c>
      <c r="AB34" s="48">
        <f t="shared" si="102"/>
        <v>-0.04</v>
      </c>
      <c r="AC34" s="48">
        <v>-0.02</v>
      </c>
      <c r="AD34" s="48">
        <v>-0.03</v>
      </c>
      <c r="AE34" s="48">
        <f t="shared" ref="AE34" si="103">SUBTOTAL(9,AE31:AE33)</f>
        <v>-0.05</v>
      </c>
    </row>
    <row r="35" spans="1:31" x14ac:dyDescent="0.25">
      <c r="A35" s="26">
        <v>1409</v>
      </c>
      <c r="B35" s="6">
        <v>600171744</v>
      </c>
      <c r="C35" s="27">
        <v>60252537</v>
      </c>
      <c r="D35" s="28" t="s">
        <v>113</v>
      </c>
      <c r="E35" s="6">
        <v>3121</v>
      </c>
      <c r="F35" s="6" t="s">
        <v>18</v>
      </c>
      <c r="G35" s="6" t="s">
        <v>19</v>
      </c>
      <c r="H35" s="41">
        <f t="shared" ref="H35:H36" si="104">I35+P35</f>
        <v>592240</v>
      </c>
      <c r="I35" s="41">
        <f t="shared" ref="I35:I36" si="105">K35+L35+M35+N35+O35</f>
        <v>367240</v>
      </c>
      <c r="J35" s="5">
        <v>14</v>
      </c>
      <c r="K35" s="9">
        <v>352240</v>
      </c>
      <c r="L35" s="9"/>
      <c r="M35" s="9">
        <v>15000</v>
      </c>
      <c r="N35" s="9"/>
      <c r="O35" s="9"/>
      <c r="P35" s="41">
        <f t="shared" ref="P35:P36" si="106">Q35+R35+S35</f>
        <v>225000</v>
      </c>
      <c r="Q35" s="9"/>
      <c r="R35" s="9">
        <v>225000</v>
      </c>
      <c r="S35" s="9"/>
      <c r="T35" s="73">
        <f t="shared" ref="T35:T36" si="107">(L35+M35+N35)*-1</f>
        <v>-15000</v>
      </c>
      <c r="U35" s="73">
        <f t="shared" ref="U35:U36" si="108">(Q35+R35)*-1</f>
        <v>-225000</v>
      </c>
      <c r="V35" s="9">
        <f t="shared" ref="V35:V36" si="109">ROUND(T35*0.65,0)</f>
        <v>-9750</v>
      </c>
      <c r="W35" s="9">
        <f t="shared" ref="W35:W36" si="110">ROUND(U35*0.65,0)</f>
        <v>-146250</v>
      </c>
      <c r="X35" s="9">
        <v>56067</v>
      </c>
      <c r="Y35" s="9">
        <v>27130</v>
      </c>
      <c r="Z35" s="78">
        <f t="shared" ref="Z35:Z36" si="111">IF(T35=0,0,ROUND((T35+L35)/X35/10,2))</f>
        <v>-0.03</v>
      </c>
      <c r="AA35" s="78">
        <f t="shared" ref="AA35:AA36" si="112">IF(U35=0,0,ROUND((U35+Q35)/Y35/10,2))</f>
        <v>-0.83</v>
      </c>
      <c r="AB35" s="78">
        <f t="shared" ref="AB35:AB36" si="113">Z35+AA35</f>
        <v>-0.86</v>
      </c>
      <c r="AC35" s="47">
        <v>-0.02</v>
      </c>
      <c r="AD35" s="47">
        <v>-0.54</v>
      </c>
      <c r="AE35" s="47">
        <f t="shared" ref="AE35:AE36" si="114">AC35+AD35</f>
        <v>-0.56000000000000005</v>
      </c>
    </row>
    <row r="36" spans="1:31" x14ac:dyDescent="0.25">
      <c r="A36" s="5">
        <v>1409</v>
      </c>
      <c r="B36" s="2">
        <v>600171744</v>
      </c>
      <c r="C36" s="7">
        <v>60252537</v>
      </c>
      <c r="D36" s="8" t="s">
        <v>113</v>
      </c>
      <c r="E36" s="20">
        <v>3121</v>
      </c>
      <c r="F36" s="20" t="s">
        <v>112</v>
      </c>
      <c r="G36" s="20" t="s">
        <v>98</v>
      </c>
      <c r="H36" s="41">
        <f t="shared" si="104"/>
        <v>0</v>
      </c>
      <c r="I36" s="41">
        <f t="shared" si="105"/>
        <v>0</v>
      </c>
      <c r="J36" s="5"/>
      <c r="K36" s="9"/>
      <c r="L36" s="9"/>
      <c r="M36" s="9"/>
      <c r="N36" s="9"/>
      <c r="O36" s="9"/>
      <c r="P36" s="41">
        <f t="shared" si="106"/>
        <v>0</v>
      </c>
      <c r="Q36" s="9"/>
      <c r="R36" s="9"/>
      <c r="S36" s="9"/>
      <c r="T36" s="73">
        <f t="shared" si="107"/>
        <v>0</v>
      </c>
      <c r="U36" s="73">
        <f t="shared" si="108"/>
        <v>0</v>
      </c>
      <c r="V36" s="9">
        <f t="shared" si="109"/>
        <v>0</v>
      </c>
      <c r="W36" s="9">
        <f t="shared" si="110"/>
        <v>0</v>
      </c>
      <c r="X36" s="46" t="s">
        <v>229</v>
      </c>
      <c r="Y36" s="46" t="s">
        <v>229</v>
      </c>
      <c r="Z36" s="78">
        <f t="shared" si="111"/>
        <v>0</v>
      </c>
      <c r="AA36" s="78">
        <f t="shared" si="112"/>
        <v>0</v>
      </c>
      <c r="AB36" s="78">
        <f t="shared" si="113"/>
        <v>0</v>
      </c>
      <c r="AC36" s="47">
        <v>0</v>
      </c>
      <c r="AD36" s="47">
        <v>0</v>
      </c>
      <c r="AE36" s="47">
        <f t="shared" si="114"/>
        <v>0</v>
      </c>
    </row>
    <row r="37" spans="1:31" x14ac:dyDescent="0.25">
      <c r="A37" s="30"/>
      <c r="B37" s="31"/>
      <c r="C37" s="32"/>
      <c r="D37" s="33" t="s">
        <v>158</v>
      </c>
      <c r="E37" s="35"/>
      <c r="F37" s="35"/>
      <c r="G37" s="35"/>
      <c r="H37" s="34">
        <f>SUBTOTAL(9,H35:H36)</f>
        <v>592240</v>
      </c>
      <c r="I37" s="34">
        <f t="shared" ref="I37:AB37" si="115">SUBTOTAL(9,I35:I36)</f>
        <v>367240</v>
      </c>
      <c r="J37" s="34">
        <f t="shared" si="115"/>
        <v>14</v>
      </c>
      <c r="K37" s="34">
        <f t="shared" si="115"/>
        <v>352240</v>
      </c>
      <c r="L37" s="34">
        <f t="shared" si="115"/>
        <v>0</v>
      </c>
      <c r="M37" s="34">
        <f t="shared" si="115"/>
        <v>15000</v>
      </c>
      <c r="N37" s="34">
        <f t="shared" si="115"/>
        <v>0</v>
      </c>
      <c r="O37" s="34">
        <f t="shared" si="115"/>
        <v>0</v>
      </c>
      <c r="P37" s="34">
        <f t="shared" si="115"/>
        <v>225000</v>
      </c>
      <c r="Q37" s="34">
        <f t="shared" si="115"/>
        <v>0</v>
      </c>
      <c r="R37" s="34">
        <f t="shared" si="115"/>
        <v>225000</v>
      </c>
      <c r="S37" s="34">
        <f t="shared" si="115"/>
        <v>0</v>
      </c>
      <c r="T37" s="34">
        <f t="shared" si="115"/>
        <v>-15000</v>
      </c>
      <c r="U37" s="34">
        <f t="shared" si="115"/>
        <v>-225000</v>
      </c>
      <c r="V37" s="34">
        <f t="shared" si="115"/>
        <v>-9750</v>
      </c>
      <c r="W37" s="34">
        <f t="shared" si="115"/>
        <v>-146250</v>
      </c>
      <c r="X37" s="34">
        <f t="shared" si="115"/>
        <v>56067</v>
      </c>
      <c r="Y37" s="34">
        <f t="shared" si="115"/>
        <v>27130</v>
      </c>
      <c r="Z37" s="48">
        <f t="shared" si="115"/>
        <v>-0.03</v>
      </c>
      <c r="AA37" s="48">
        <f t="shared" si="115"/>
        <v>-0.83</v>
      </c>
      <c r="AB37" s="48">
        <f t="shared" si="115"/>
        <v>-0.86</v>
      </c>
      <c r="AC37" s="48">
        <v>-0.02</v>
      </c>
      <c r="AD37" s="48">
        <v>-0.54</v>
      </c>
      <c r="AE37" s="48">
        <f t="shared" ref="AE37" si="116">SUBTOTAL(9,AE35:AE36)</f>
        <v>-0.56000000000000005</v>
      </c>
    </row>
    <row r="38" spans="1:31" x14ac:dyDescent="0.25">
      <c r="A38" s="26">
        <v>1410</v>
      </c>
      <c r="B38" s="6">
        <v>600171752</v>
      </c>
      <c r="C38" s="27">
        <v>856037</v>
      </c>
      <c r="D38" s="28" t="s">
        <v>69</v>
      </c>
      <c r="E38" s="6">
        <v>3121</v>
      </c>
      <c r="F38" s="6" t="s">
        <v>18</v>
      </c>
      <c r="G38" s="6" t="s">
        <v>19</v>
      </c>
      <c r="H38" s="41">
        <f t="shared" ref="H38:H40" si="117">I38+P38</f>
        <v>100000</v>
      </c>
      <c r="I38" s="41">
        <f t="shared" ref="I38:I40" si="118">K38+L38+M38+N38+O38</f>
        <v>40000</v>
      </c>
      <c r="J38" s="5"/>
      <c r="K38" s="9"/>
      <c r="L38" s="9">
        <v>20000</v>
      </c>
      <c r="M38" s="9">
        <v>20000</v>
      </c>
      <c r="N38" s="9"/>
      <c r="O38" s="9"/>
      <c r="P38" s="41">
        <f t="shared" ref="P38:P40" si="119">Q38+R38+S38</f>
        <v>60000</v>
      </c>
      <c r="Q38" s="9"/>
      <c r="R38" s="9">
        <v>60000</v>
      </c>
      <c r="S38" s="9"/>
      <c r="T38" s="73">
        <f t="shared" ref="T38:T40" si="120">(L38+M38+N38)*-1</f>
        <v>-40000</v>
      </c>
      <c r="U38" s="73">
        <f t="shared" ref="U38:U40" si="121">(Q38+R38)*-1</f>
        <v>-60000</v>
      </c>
      <c r="V38" s="9">
        <f t="shared" ref="V38:V40" si="122">ROUND(T38*0.65,0)</f>
        <v>-26000</v>
      </c>
      <c r="W38" s="9">
        <f t="shared" ref="W38:W40" si="123">ROUND(U38*0.65,0)</f>
        <v>-39000</v>
      </c>
      <c r="X38" s="9">
        <v>56067</v>
      </c>
      <c r="Y38" s="9">
        <v>27130</v>
      </c>
      <c r="Z38" s="78">
        <f t="shared" ref="Z38:Z40" si="124">IF(T38=0,0,ROUND((T38+L38)/X38/10,2))</f>
        <v>-0.04</v>
      </c>
      <c r="AA38" s="78">
        <f t="shared" ref="AA38:AA40" si="125">IF(U38=0,0,ROUND((U38+Q38)/Y38/10,2))</f>
        <v>-0.22</v>
      </c>
      <c r="AB38" s="78">
        <f t="shared" ref="AB38:AB40" si="126">Z38+AA38</f>
        <v>-0.26</v>
      </c>
      <c r="AC38" s="47">
        <v>-0.05</v>
      </c>
      <c r="AD38" s="47">
        <v>-0.14000000000000001</v>
      </c>
      <c r="AE38" s="47">
        <f t="shared" ref="AE38:AE40" si="127">AC38+AD38</f>
        <v>-0.19</v>
      </c>
    </row>
    <row r="39" spans="1:31" x14ac:dyDescent="0.25">
      <c r="A39" s="5">
        <v>1410</v>
      </c>
      <c r="B39" s="2">
        <v>600171752</v>
      </c>
      <c r="C39" s="7">
        <v>856037</v>
      </c>
      <c r="D39" s="8" t="s">
        <v>69</v>
      </c>
      <c r="E39" s="20">
        <v>3121</v>
      </c>
      <c r="F39" s="20" t="s">
        <v>112</v>
      </c>
      <c r="G39" s="20" t="s">
        <v>98</v>
      </c>
      <c r="H39" s="41">
        <f t="shared" si="117"/>
        <v>0</v>
      </c>
      <c r="I39" s="41">
        <f t="shared" si="118"/>
        <v>0</v>
      </c>
      <c r="J39" s="5"/>
      <c r="K39" s="9"/>
      <c r="L39" s="9"/>
      <c r="M39" s="9"/>
      <c r="N39" s="9"/>
      <c r="O39" s="9"/>
      <c r="P39" s="41">
        <f t="shared" si="119"/>
        <v>0</v>
      </c>
      <c r="Q39" s="9"/>
      <c r="R39" s="9"/>
      <c r="S39" s="9"/>
      <c r="T39" s="73">
        <f t="shared" si="120"/>
        <v>0</v>
      </c>
      <c r="U39" s="73">
        <f t="shared" si="121"/>
        <v>0</v>
      </c>
      <c r="V39" s="9">
        <f t="shared" si="122"/>
        <v>0</v>
      </c>
      <c r="W39" s="9">
        <f t="shared" si="123"/>
        <v>0</v>
      </c>
      <c r="X39" s="46" t="s">
        <v>229</v>
      </c>
      <c r="Y39" s="46" t="s">
        <v>229</v>
      </c>
      <c r="Z39" s="78">
        <f t="shared" si="124"/>
        <v>0</v>
      </c>
      <c r="AA39" s="78">
        <f t="shared" si="125"/>
        <v>0</v>
      </c>
      <c r="AB39" s="78">
        <f t="shared" si="126"/>
        <v>0</v>
      </c>
      <c r="AC39" s="47">
        <v>0</v>
      </c>
      <c r="AD39" s="47">
        <v>0</v>
      </c>
      <c r="AE39" s="47">
        <f t="shared" si="127"/>
        <v>0</v>
      </c>
    </row>
    <row r="40" spans="1:31" x14ac:dyDescent="0.25">
      <c r="A40" s="5">
        <v>1410</v>
      </c>
      <c r="B40" s="2">
        <v>600171752</v>
      </c>
      <c r="C40" s="7">
        <v>856037</v>
      </c>
      <c r="D40" s="8" t="s">
        <v>69</v>
      </c>
      <c r="E40" s="2">
        <v>3147</v>
      </c>
      <c r="F40" s="2" t="s">
        <v>27</v>
      </c>
      <c r="G40" s="7" t="s">
        <v>98</v>
      </c>
      <c r="H40" s="41">
        <f t="shared" si="117"/>
        <v>0</v>
      </c>
      <c r="I40" s="41">
        <f t="shared" si="118"/>
        <v>0</v>
      </c>
      <c r="J40" s="5"/>
      <c r="K40" s="9"/>
      <c r="L40" s="9"/>
      <c r="M40" s="9"/>
      <c r="N40" s="9"/>
      <c r="O40" s="9"/>
      <c r="P40" s="41">
        <f t="shared" si="119"/>
        <v>0</v>
      </c>
      <c r="Q40" s="9"/>
      <c r="R40" s="9"/>
      <c r="S40" s="9"/>
      <c r="T40" s="73">
        <f t="shared" si="120"/>
        <v>0</v>
      </c>
      <c r="U40" s="73">
        <f t="shared" si="121"/>
        <v>0</v>
      </c>
      <c r="V40" s="9">
        <f t="shared" si="122"/>
        <v>0</v>
      </c>
      <c r="W40" s="9">
        <f t="shared" si="123"/>
        <v>0</v>
      </c>
      <c r="X40" s="9">
        <v>42328</v>
      </c>
      <c r="Y40" s="9">
        <v>23868</v>
      </c>
      <c r="Z40" s="78">
        <f t="shared" si="124"/>
        <v>0</v>
      </c>
      <c r="AA40" s="78">
        <f t="shared" si="125"/>
        <v>0</v>
      </c>
      <c r="AB40" s="78">
        <f t="shared" si="126"/>
        <v>0</v>
      </c>
      <c r="AC40" s="47">
        <v>0</v>
      </c>
      <c r="AD40" s="47">
        <v>0</v>
      </c>
      <c r="AE40" s="47">
        <f t="shared" si="127"/>
        <v>0</v>
      </c>
    </row>
    <row r="41" spans="1:31" x14ac:dyDescent="0.25">
      <c r="A41" s="30"/>
      <c r="B41" s="31"/>
      <c r="C41" s="32"/>
      <c r="D41" s="33" t="s">
        <v>159</v>
      </c>
      <c r="E41" s="31"/>
      <c r="F41" s="31"/>
      <c r="G41" s="32"/>
      <c r="H41" s="34">
        <f>SUBTOTAL(9,H38:H40)</f>
        <v>100000</v>
      </c>
      <c r="I41" s="34">
        <f t="shared" ref="I41:AB41" si="128">SUBTOTAL(9,I38:I40)</f>
        <v>40000</v>
      </c>
      <c r="J41" s="34">
        <f t="shared" si="128"/>
        <v>0</v>
      </c>
      <c r="K41" s="34">
        <f t="shared" si="128"/>
        <v>0</v>
      </c>
      <c r="L41" s="34">
        <f t="shared" si="128"/>
        <v>20000</v>
      </c>
      <c r="M41" s="34">
        <f t="shared" si="128"/>
        <v>20000</v>
      </c>
      <c r="N41" s="34">
        <f t="shared" si="128"/>
        <v>0</v>
      </c>
      <c r="O41" s="34">
        <f t="shared" si="128"/>
        <v>0</v>
      </c>
      <c r="P41" s="34">
        <f t="shared" si="128"/>
        <v>60000</v>
      </c>
      <c r="Q41" s="34">
        <f t="shared" si="128"/>
        <v>0</v>
      </c>
      <c r="R41" s="34">
        <f t="shared" si="128"/>
        <v>60000</v>
      </c>
      <c r="S41" s="34">
        <f t="shared" si="128"/>
        <v>0</v>
      </c>
      <c r="T41" s="34">
        <f t="shared" si="128"/>
        <v>-40000</v>
      </c>
      <c r="U41" s="34">
        <f t="shared" si="128"/>
        <v>-60000</v>
      </c>
      <c r="V41" s="34">
        <f t="shared" si="128"/>
        <v>-26000</v>
      </c>
      <c r="W41" s="34">
        <f t="shared" si="128"/>
        <v>-39000</v>
      </c>
      <c r="X41" s="34">
        <f t="shared" si="128"/>
        <v>98395</v>
      </c>
      <c r="Y41" s="34">
        <f t="shared" si="128"/>
        <v>50998</v>
      </c>
      <c r="Z41" s="48">
        <f t="shared" si="128"/>
        <v>-0.04</v>
      </c>
      <c r="AA41" s="48">
        <f t="shared" si="128"/>
        <v>-0.22</v>
      </c>
      <c r="AB41" s="48">
        <f t="shared" si="128"/>
        <v>-0.26</v>
      </c>
      <c r="AC41" s="48">
        <v>-0.05</v>
      </c>
      <c r="AD41" s="48">
        <v>-0.14000000000000001</v>
      </c>
      <c r="AE41" s="48">
        <f t="shared" ref="AE41" si="129">SUBTOTAL(9,AE38:AE40)</f>
        <v>-0.19</v>
      </c>
    </row>
    <row r="42" spans="1:31" x14ac:dyDescent="0.25">
      <c r="A42" s="26">
        <v>1411</v>
      </c>
      <c r="B42" s="6">
        <v>600010589</v>
      </c>
      <c r="C42" s="27">
        <v>46748075</v>
      </c>
      <c r="D42" s="28" t="s">
        <v>28</v>
      </c>
      <c r="E42" s="6">
        <v>3121</v>
      </c>
      <c r="F42" s="6" t="s">
        <v>18</v>
      </c>
      <c r="G42" s="6" t="s">
        <v>19</v>
      </c>
      <c r="H42" s="41">
        <f t="shared" ref="H42:H43" si="130">I42+P42</f>
        <v>833960</v>
      </c>
      <c r="I42" s="41">
        <f t="shared" ref="I42:I43" si="131">K42+L42+M42+N42+O42</f>
        <v>778960</v>
      </c>
      <c r="J42" s="5">
        <v>67</v>
      </c>
      <c r="K42" s="9">
        <v>728960</v>
      </c>
      <c r="L42" s="9">
        <v>50000</v>
      </c>
      <c r="M42" s="9"/>
      <c r="N42" s="9"/>
      <c r="O42" s="9"/>
      <c r="P42" s="41">
        <f t="shared" ref="P42:P43" si="132">Q42+R42+S42</f>
        <v>55000</v>
      </c>
      <c r="Q42" s="9">
        <v>30000</v>
      </c>
      <c r="R42" s="9">
        <v>25000</v>
      </c>
      <c r="S42" s="9"/>
      <c r="T42" s="73">
        <f t="shared" ref="T42:T43" si="133">(L42+M42+N42)*-1</f>
        <v>-50000</v>
      </c>
      <c r="U42" s="73">
        <f t="shared" ref="U42:U43" si="134">(Q42+R42)*-1</f>
        <v>-55000</v>
      </c>
      <c r="V42" s="9">
        <f t="shared" ref="V42:V43" si="135">ROUND(T42*0.65,0)</f>
        <v>-32500</v>
      </c>
      <c r="W42" s="9">
        <f t="shared" ref="W42:W43" si="136">ROUND(U42*0.65,0)</f>
        <v>-35750</v>
      </c>
      <c r="X42" s="9">
        <v>56067</v>
      </c>
      <c r="Y42" s="9">
        <v>27130</v>
      </c>
      <c r="Z42" s="78">
        <f t="shared" ref="Z42:Z43" si="137">IF(T42=0,0,ROUND((T42+L42)/X42/10,2))</f>
        <v>0</v>
      </c>
      <c r="AA42" s="78">
        <f t="shared" ref="AA42:AA43" si="138">IF(U42=0,0,ROUND((U42+Q42)/Y42/10,2))</f>
        <v>-0.09</v>
      </c>
      <c r="AB42" s="78">
        <f t="shared" ref="AB42:AB43" si="139">Z42+AA42</f>
        <v>-0.09</v>
      </c>
      <c r="AC42" s="47">
        <v>-0.06</v>
      </c>
      <c r="AD42" s="47">
        <v>-0.13</v>
      </c>
      <c r="AE42" s="47">
        <f t="shared" ref="AE42:AE43" si="140">AC42+AD42</f>
        <v>-0.19</v>
      </c>
    </row>
    <row r="43" spans="1:31" x14ac:dyDescent="0.25">
      <c r="A43" s="5">
        <v>1411</v>
      </c>
      <c r="B43" s="2">
        <v>600010589</v>
      </c>
      <c r="C43" s="7">
        <v>46748075</v>
      </c>
      <c r="D43" s="8" t="s">
        <v>28</v>
      </c>
      <c r="E43" s="20">
        <v>3121</v>
      </c>
      <c r="F43" s="20" t="s">
        <v>112</v>
      </c>
      <c r="G43" s="20" t="s">
        <v>98</v>
      </c>
      <c r="H43" s="41">
        <f t="shared" si="130"/>
        <v>0</v>
      </c>
      <c r="I43" s="41">
        <f t="shared" si="131"/>
        <v>0</v>
      </c>
      <c r="J43" s="5"/>
      <c r="K43" s="9"/>
      <c r="L43" s="9"/>
      <c r="M43" s="9"/>
      <c r="N43" s="9"/>
      <c r="O43" s="9"/>
      <c r="P43" s="41">
        <f t="shared" si="132"/>
        <v>0</v>
      </c>
      <c r="Q43" s="9"/>
      <c r="R43" s="9"/>
      <c r="S43" s="9"/>
      <c r="T43" s="73">
        <f t="shared" si="133"/>
        <v>0</v>
      </c>
      <c r="U43" s="73">
        <f t="shared" si="134"/>
        <v>0</v>
      </c>
      <c r="V43" s="9">
        <f t="shared" si="135"/>
        <v>0</v>
      </c>
      <c r="W43" s="9">
        <f t="shared" si="136"/>
        <v>0</v>
      </c>
      <c r="X43" s="46" t="s">
        <v>229</v>
      </c>
      <c r="Y43" s="46" t="s">
        <v>229</v>
      </c>
      <c r="Z43" s="78">
        <f t="shared" si="137"/>
        <v>0</v>
      </c>
      <c r="AA43" s="78">
        <f t="shared" si="138"/>
        <v>0</v>
      </c>
      <c r="AB43" s="78">
        <f t="shared" si="139"/>
        <v>0</v>
      </c>
      <c r="AC43" s="47">
        <v>0</v>
      </c>
      <c r="AD43" s="47">
        <v>0</v>
      </c>
      <c r="AE43" s="47">
        <f t="shared" si="140"/>
        <v>0</v>
      </c>
    </row>
    <row r="44" spans="1:31" x14ac:dyDescent="0.25">
      <c r="A44" s="30"/>
      <c r="B44" s="31"/>
      <c r="C44" s="32"/>
      <c r="D44" s="33" t="s">
        <v>160</v>
      </c>
      <c r="E44" s="35"/>
      <c r="F44" s="35"/>
      <c r="G44" s="35"/>
      <c r="H44" s="34">
        <f>SUBTOTAL(9,H42:H43)</f>
        <v>833960</v>
      </c>
      <c r="I44" s="34">
        <f t="shared" ref="I44:AB44" si="141">SUBTOTAL(9,I42:I43)</f>
        <v>778960</v>
      </c>
      <c r="J44" s="34">
        <f t="shared" si="141"/>
        <v>67</v>
      </c>
      <c r="K44" s="34">
        <f t="shared" si="141"/>
        <v>728960</v>
      </c>
      <c r="L44" s="34">
        <f t="shared" si="141"/>
        <v>50000</v>
      </c>
      <c r="M44" s="34">
        <f t="shared" si="141"/>
        <v>0</v>
      </c>
      <c r="N44" s="34">
        <f t="shared" si="141"/>
        <v>0</v>
      </c>
      <c r="O44" s="34">
        <f t="shared" si="141"/>
        <v>0</v>
      </c>
      <c r="P44" s="34">
        <f t="shared" si="141"/>
        <v>55000</v>
      </c>
      <c r="Q44" s="34">
        <f t="shared" si="141"/>
        <v>30000</v>
      </c>
      <c r="R44" s="34">
        <f t="shared" si="141"/>
        <v>25000</v>
      </c>
      <c r="S44" s="34">
        <f t="shared" si="141"/>
        <v>0</v>
      </c>
      <c r="T44" s="34">
        <f t="shared" si="141"/>
        <v>-50000</v>
      </c>
      <c r="U44" s="34">
        <f t="shared" si="141"/>
        <v>-55000</v>
      </c>
      <c r="V44" s="34">
        <f t="shared" si="141"/>
        <v>-32500</v>
      </c>
      <c r="W44" s="34">
        <f t="shared" si="141"/>
        <v>-35750</v>
      </c>
      <c r="X44" s="34">
        <f t="shared" si="141"/>
        <v>56067</v>
      </c>
      <c r="Y44" s="34">
        <f t="shared" si="141"/>
        <v>27130</v>
      </c>
      <c r="Z44" s="48">
        <f t="shared" si="141"/>
        <v>0</v>
      </c>
      <c r="AA44" s="48">
        <f t="shared" si="141"/>
        <v>-0.09</v>
      </c>
      <c r="AB44" s="48">
        <f t="shared" si="141"/>
        <v>-0.09</v>
      </c>
      <c r="AC44" s="48">
        <v>-0.06</v>
      </c>
      <c r="AD44" s="48">
        <v>-0.13</v>
      </c>
      <c r="AE44" s="48">
        <f t="shared" ref="AE44" si="142">SUBTOTAL(9,AE42:AE43)</f>
        <v>-0.19</v>
      </c>
    </row>
    <row r="45" spans="1:31" x14ac:dyDescent="0.25">
      <c r="A45" s="26">
        <v>1412</v>
      </c>
      <c r="B45" s="6">
        <v>600010015</v>
      </c>
      <c r="C45" s="27">
        <v>49864637</v>
      </c>
      <c r="D45" s="28" t="s">
        <v>29</v>
      </c>
      <c r="E45" s="6">
        <v>3122</v>
      </c>
      <c r="F45" s="6" t="s">
        <v>18</v>
      </c>
      <c r="G45" s="6" t="s">
        <v>19</v>
      </c>
      <c r="H45" s="41">
        <f t="shared" ref="H45:H46" si="143">I45+P45</f>
        <v>0</v>
      </c>
      <c r="I45" s="41">
        <f t="shared" ref="I45:I46" si="144">K45+L45+M45+N45+O45</f>
        <v>0</v>
      </c>
      <c r="J45" s="5"/>
      <c r="K45" s="9"/>
      <c r="L45" s="9"/>
      <c r="M45" s="9"/>
      <c r="N45" s="9"/>
      <c r="O45" s="9"/>
      <c r="P45" s="41">
        <f t="shared" ref="P45:P46" si="145">Q45+R45+S45</f>
        <v>0</v>
      </c>
      <c r="Q45" s="9"/>
      <c r="R45" s="9"/>
      <c r="S45" s="9"/>
      <c r="T45" s="73">
        <f t="shared" ref="T45:T46" si="146">(L45+M45+N45)*-1</f>
        <v>0</v>
      </c>
      <c r="U45" s="73">
        <f t="shared" ref="U45:U46" si="147">(Q45+R45)*-1</f>
        <v>0</v>
      </c>
      <c r="V45" s="9">
        <f t="shared" ref="V45:V46" si="148">ROUND(T45*0.65,0)</f>
        <v>0</v>
      </c>
      <c r="W45" s="9">
        <f t="shared" ref="W45:W46" si="149">ROUND(U45*0.65,0)</f>
        <v>0</v>
      </c>
      <c r="X45" s="9">
        <v>56067</v>
      </c>
      <c r="Y45" s="9">
        <v>27130</v>
      </c>
      <c r="Z45" s="78">
        <f t="shared" ref="Z45:Z46" si="150">IF(T45=0,0,ROUND((T45+L45)/X45/10,2))</f>
        <v>0</v>
      </c>
      <c r="AA45" s="78">
        <f t="shared" ref="AA45:AA46" si="151">IF(U45=0,0,ROUND((U45+Q45)/Y45/10,2))</f>
        <v>0</v>
      </c>
      <c r="AB45" s="78">
        <f t="shared" ref="AB45:AB46" si="152">Z45+AA45</f>
        <v>0</v>
      </c>
      <c r="AC45" s="47">
        <v>0</v>
      </c>
      <c r="AD45" s="47">
        <v>0</v>
      </c>
      <c r="AE45" s="47">
        <f t="shared" ref="AE45:AE46" si="153">AC45+AD45</f>
        <v>0</v>
      </c>
    </row>
    <row r="46" spans="1:31" x14ac:dyDescent="0.25">
      <c r="A46" s="5">
        <v>1412</v>
      </c>
      <c r="B46" s="2">
        <v>600010015</v>
      </c>
      <c r="C46" s="7">
        <v>49864637</v>
      </c>
      <c r="D46" s="8" t="s">
        <v>29</v>
      </c>
      <c r="E46" s="20">
        <v>3122</v>
      </c>
      <c r="F46" s="20" t="s">
        <v>112</v>
      </c>
      <c r="G46" s="20" t="s">
        <v>98</v>
      </c>
      <c r="H46" s="41">
        <f t="shared" si="143"/>
        <v>0</v>
      </c>
      <c r="I46" s="41">
        <f t="shared" si="144"/>
        <v>0</v>
      </c>
      <c r="J46" s="5"/>
      <c r="K46" s="9"/>
      <c r="L46" s="9"/>
      <c r="M46" s="9"/>
      <c r="N46" s="9"/>
      <c r="O46" s="9"/>
      <c r="P46" s="41">
        <f t="shared" si="145"/>
        <v>0</v>
      </c>
      <c r="Q46" s="9"/>
      <c r="R46" s="9"/>
      <c r="S46" s="9"/>
      <c r="T46" s="73">
        <f t="shared" si="146"/>
        <v>0</v>
      </c>
      <c r="U46" s="73">
        <f t="shared" si="147"/>
        <v>0</v>
      </c>
      <c r="V46" s="9">
        <f t="shared" si="148"/>
        <v>0</v>
      </c>
      <c r="W46" s="9">
        <f t="shared" si="149"/>
        <v>0</v>
      </c>
      <c r="X46" s="46" t="s">
        <v>229</v>
      </c>
      <c r="Y46" s="46" t="s">
        <v>229</v>
      </c>
      <c r="Z46" s="78">
        <f t="shared" si="150"/>
        <v>0</v>
      </c>
      <c r="AA46" s="78">
        <f t="shared" si="151"/>
        <v>0</v>
      </c>
      <c r="AB46" s="78">
        <f t="shared" si="152"/>
        <v>0</v>
      </c>
      <c r="AC46" s="47">
        <v>0</v>
      </c>
      <c r="AD46" s="47">
        <v>0</v>
      </c>
      <c r="AE46" s="47">
        <f t="shared" si="153"/>
        <v>0</v>
      </c>
    </row>
    <row r="47" spans="1:31" x14ac:dyDescent="0.25">
      <c r="A47" s="30"/>
      <c r="B47" s="31"/>
      <c r="C47" s="32"/>
      <c r="D47" s="33" t="s">
        <v>161</v>
      </c>
      <c r="E47" s="35"/>
      <c r="F47" s="35"/>
      <c r="G47" s="35"/>
      <c r="H47" s="34">
        <f>SUBTOTAL(9,H45:H46)</f>
        <v>0</v>
      </c>
      <c r="I47" s="34">
        <f t="shared" ref="I47:AB47" si="154">SUBTOTAL(9,I45:I46)</f>
        <v>0</v>
      </c>
      <c r="J47" s="34">
        <f t="shared" si="154"/>
        <v>0</v>
      </c>
      <c r="K47" s="34">
        <f t="shared" si="154"/>
        <v>0</v>
      </c>
      <c r="L47" s="34">
        <f t="shared" si="154"/>
        <v>0</v>
      </c>
      <c r="M47" s="34">
        <f t="shared" si="154"/>
        <v>0</v>
      </c>
      <c r="N47" s="34">
        <f t="shared" si="154"/>
        <v>0</v>
      </c>
      <c r="O47" s="34">
        <f t="shared" si="154"/>
        <v>0</v>
      </c>
      <c r="P47" s="34">
        <f t="shared" si="154"/>
        <v>0</v>
      </c>
      <c r="Q47" s="34">
        <f t="shared" si="154"/>
        <v>0</v>
      </c>
      <c r="R47" s="34">
        <f t="shared" si="154"/>
        <v>0</v>
      </c>
      <c r="S47" s="34">
        <f t="shared" si="154"/>
        <v>0</v>
      </c>
      <c r="T47" s="34">
        <f t="shared" si="154"/>
        <v>0</v>
      </c>
      <c r="U47" s="34">
        <f t="shared" si="154"/>
        <v>0</v>
      </c>
      <c r="V47" s="34">
        <f t="shared" si="154"/>
        <v>0</v>
      </c>
      <c r="W47" s="34">
        <f t="shared" si="154"/>
        <v>0</v>
      </c>
      <c r="X47" s="34">
        <f t="shared" si="154"/>
        <v>56067</v>
      </c>
      <c r="Y47" s="34">
        <f t="shared" si="154"/>
        <v>27130</v>
      </c>
      <c r="Z47" s="48">
        <f t="shared" si="154"/>
        <v>0</v>
      </c>
      <c r="AA47" s="48">
        <f t="shared" si="154"/>
        <v>0</v>
      </c>
      <c r="AB47" s="48">
        <f t="shared" si="154"/>
        <v>0</v>
      </c>
      <c r="AC47" s="48">
        <v>0</v>
      </c>
      <c r="AD47" s="48">
        <v>0</v>
      </c>
      <c r="AE47" s="48">
        <f t="shared" ref="AE47" si="155">SUBTOTAL(9,AE45:AE46)</f>
        <v>0</v>
      </c>
    </row>
    <row r="48" spans="1:31" x14ac:dyDescent="0.25">
      <c r="A48" s="26">
        <v>1413</v>
      </c>
      <c r="B48" s="6">
        <v>600020380</v>
      </c>
      <c r="C48" s="27">
        <v>60252511</v>
      </c>
      <c r="D48" s="28" t="s">
        <v>30</v>
      </c>
      <c r="E48" s="6">
        <v>3122</v>
      </c>
      <c r="F48" s="6" t="s">
        <v>18</v>
      </c>
      <c r="G48" s="6" t="s">
        <v>19</v>
      </c>
      <c r="H48" s="41">
        <f t="shared" ref="H48:H50" si="156">I48+P48</f>
        <v>631790</v>
      </c>
      <c r="I48" s="41">
        <f t="shared" ref="I48:I50" si="157">K48+L48+M48+N48+O48</f>
        <v>420790</v>
      </c>
      <c r="J48" s="5">
        <v>12.75</v>
      </c>
      <c r="K48" s="9">
        <v>320790</v>
      </c>
      <c r="L48" s="9"/>
      <c r="M48" s="9">
        <v>100000</v>
      </c>
      <c r="N48" s="9"/>
      <c r="O48" s="9"/>
      <c r="P48" s="41">
        <f t="shared" ref="P48:P50" si="158">Q48+R48+S48</f>
        <v>211000</v>
      </c>
      <c r="Q48" s="9"/>
      <c r="R48" s="9">
        <v>211000</v>
      </c>
      <c r="S48" s="9"/>
      <c r="T48" s="73">
        <f t="shared" ref="T48:T50" si="159">(L48+M48+N48)*-1</f>
        <v>-100000</v>
      </c>
      <c r="U48" s="73">
        <f t="shared" ref="U48:U50" si="160">(Q48+R48)*-1</f>
        <v>-211000</v>
      </c>
      <c r="V48" s="9">
        <f t="shared" ref="V48:V50" si="161">ROUND(T48*0.65,0)</f>
        <v>-65000</v>
      </c>
      <c r="W48" s="9">
        <f t="shared" ref="W48:W50" si="162">ROUND(U48*0.65,0)</f>
        <v>-137150</v>
      </c>
      <c r="X48" s="9">
        <v>56067</v>
      </c>
      <c r="Y48" s="9">
        <v>27130</v>
      </c>
      <c r="Z48" s="78">
        <f t="shared" ref="Z48:Z50" si="163">IF(T48=0,0,ROUND((T48+L48)/X48/10,2))</f>
        <v>-0.18</v>
      </c>
      <c r="AA48" s="78">
        <f t="shared" ref="AA48:AA50" si="164">IF(U48=0,0,ROUND((U48+Q48)/Y48/10,2))</f>
        <v>-0.78</v>
      </c>
      <c r="AB48" s="78">
        <f t="shared" ref="AB48:AB50" si="165">Z48+AA48</f>
        <v>-0.96</v>
      </c>
      <c r="AC48" s="47">
        <v>-0.12</v>
      </c>
      <c r="AD48" s="47">
        <v>-0.51</v>
      </c>
      <c r="AE48" s="47">
        <f t="shared" ref="AE48:AE50" si="166">AC48+AD48</f>
        <v>-0.63</v>
      </c>
    </row>
    <row r="49" spans="1:31" x14ac:dyDescent="0.25">
      <c r="A49" s="5">
        <v>1413</v>
      </c>
      <c r="B49" s="2">
        <v>600020380</v>
      </c>
      <c r="C49" s="7">
        <v>60252511</v>
      </c>
      <c r="D49" s="8" t="s">
        <v>30</v>
      </c>
      <c r="E49" s="20">
        <v>3122</v>
      </c>
      <c r="F49" s="20" t="s">
        <v>112</v>
      </c>
      <c r="G49" s="20" t="s">
        <v>98</v>
      </c>
      <c r="H49" s="41">
        <f t="shared" si="156"/>
        <v>0</v>
      </c>
      <c r="I49" s="41">
        <f t="shared" si="157"/>
        <v>0</v>
      </c>
      <c r="J49" s="5"/>
      <c r="K49" s="9"/>
      <c r="L49" s="9"/>
      <c r="M49" s="9"/>
      <c r="N49" s="9"/>
      <c r="O49" s="9"/>
      <c r="P49" s="41">
        <f t="shared" si="158"/>
        <v>0</v>
      </c>
      <c r="Q49" s="9"/>
      <c r="R49" s="9"/>
      <c r="S49" s="9"/>
      <c r="T49" s="73">
        <f t="shared" si="159"/>
        <v>0</v>
      </c>
      <c r="U49" s="73">
        <f t="shared" si="160"/>
        <v>0</v>
      </c>
      <c r="V49" s="9">
        <f t="shared" si="161"/>
        <v>0</v>
      </c>
      <c r="W49" s="9">
        <f t="shared" si="162"/>
        <v>0</v>
      </c>
      <c r="X49" s="46" t="s">
        <v>229</v>
      </c>
      <c r="Y49" s="46" t="s">
        <v>229</v>
      </c>
      <c r="Z49" s="78">
        <f t="shared" si="163"/>
        <v>0</v>
      </c>
      <c r="AA49" s="78">
        <f t="shared" si="164"/>
        <v>0</v>
      </c>
      <c r="AB49" s="78">
        <f t="shared" si="165"/>
        <v>0</v>
      </c>
      <c r="AC49" s="47">
        <v>0</v>
      </c>
      <c r="AD49" s="47">
        <v>0</v>
      </c>
      <c r="AE49" s="47">
        <f t="shared" si="166"/>
        <v>0</v>
      </c>
    </row>
    <row r="50" spans="1:31" x14ac:dyDescent="0.25">
      <c r="A50" s="5">
        <v>1413</v>
      </c>
      <c r="B50" s="2">
        <v>600020380</v>
      </c>
      <c r="C50" s="7">
        <v>60252511</v>
      </c>
      <c r="D50" s="8" t="s">
        <v>30</v>
      </c>
      <c r="E50" s="2">
        <v>3150</v>
      </c>
      <c r="F50" s="2" t="s">
        <v>31</v>
      </c>
      <c r="G50" s="2" t="s">
        <v>19</v>
      </c>
      <c r="H50" s="41">
        <f t="shared" si="156"/>
        <v>37000</v>
      </c>
      <c r="I50" s="41">
        <f t="shared" si="157"/>
        <v>37000</v>
      </c>
      <c r="J50" s="5"/>
      <c r="K50" s="9"/>
      <c r="L50" s="9"/>
      <c r="M50" s="9">
        <v>37000</v>
      </c>
      <c r="N50" s="9"/>
      <c r="O50" s="9"/>
      <c r="P50" s="41">
        <f t="shared" si="158"/>
        <v>0</v>
      </c>
      <c r="Q50" s="9"/>
      <c r="R50" s="9"/>
      <c r="S50" s="9"/>
      <c r="T50" s="73">
        <f t="shared" si="159"/>
        <v>-37000</v>
      </c>
      <c r="U50" s="73">
        <f t="shared" si="160"/>
        <v>0</v>
      </c>
      <c r="V50" s="9">
        <f t="shared" si="161"/>
        <v>-24050</v>
      </c>
      <c r="W50" s="9">
        <f t="shared" si="162"/>
        <v>0</v>
      </c>
      <c r="X50" s="9">
        <v>51885</v>
      </c>
      <c r="Y50" s="9">
        <v>27135</v>
      </c>
      <c r="Z50" s="78">
        <f t="shared" si="163"/>
        <v>-7.0000000000000007E-2</v>
      </c>
      <c r="AA50" s="78">
        <f t="shared" si="164"/>
        <v>0</v>
      </c>
      <c r="AB50" s="78">
        <f t="shared" si="165"/>
        <v>-7.0000000000000007E-2</v>
      </c>
      <c r="AC50" s="47">
        <v>-0.05</v>
      </c>
      <c r="AD50" s="47">
        <v>0</v>
      </c>
      <c r="AE50" s="47">
        <f t="shared" si="166"/>
        <v>-0.05</v>
      </c>
    </row>
    <row r="51" spans="1:31" x14ac:dyDescent="0.25">
      <c r="A51" s="30"/>
      <c r="B51" s="31"/>
      <c r="C51" s="32"/>
      <c r="D51" s="33" t="s">
        <v>162</v>
      </c>
      <c r="E51" s="31"/>
      <c r="F51" s="31"/>
      <c r="G51" s="31"/>
      <c r="H51" s="34">
        <f>SUBTOTAL(9,H48:H50)</f>
        <v>668790</v>
      </c>
      <c r="I51" s="34">
        <f t="shared" ref="I51:AB51" si="167">SUBTOTAL(9,I48:I50)</f>
        <v>457790</v>
      </c>
      <c r="J51" s="34">
        <f t="shared" si="167"/>
        <v>12.75</v>
      </c>
      <c r="K51" s="34">
        <f t="shared" si="167"/>
        <v>320790</v>
      </c>
      <c r="L51" s="34">
        <f t="shared" si="167"/>
        <v>0</v>
      </c>
      <c r="M51" s="34">
        <f t="shared" si="167"/>
        <v>137000</v>
      </c>
      <c r="N51" s="34">
        <f t="shared" si="167"/>
        <v>0</v>
      </c>
      <c r="O51" s="34">
        <f t="shared" si="167"/>
        <v>0</v>
      </c>
      <c r="P51" s="34">
        <f t="shared" si="167"/>
        <v>211000</v>
      </c>
      <c r="Q51" s="34">
        <f t="shared" si="167"/>
        <v>0</v>
      </c>
      <c r="R51" s="34">
        <f t="shared" si="167"/>
        <v>211000</v>
      </c>
      <c r="S51" s="34">
        <f t="shared" si="167"/>
        <v>0</v>
      </c>
      <c r="T51" s="34">
        <f t="shared" si="167"/>
        <v>-137000</v>
      </c>
      <c r="U51" s="34">
        <f t="shared" si="167"/>
        <v>-211000</v>
      </c>
      <c r="V51" s="34">
        <f t="shared" si="167"/>
        <v>-89050</v>
      </c>
      <c r="W51" s="34">
        <f t="shared" si="167"/>
        <v>-137150</v>
      </c>
      <c r="X51" s="34">
        <f t="shared" si="167"/>
        <v>107952</v>
      </c>
      <c r="Y51" s="34">
        <f t="shared" si="167"/>
        <v>54265</v>
      </c>
      <c r="Z51" s="48">
        <f t="shared" si="167"/>
        <v>-0.25</v>
      </c>
      <c r="AA51" s="48">
        <f t="shared" si="167"/>
        <v>-0.78</v>
      </c>
      <c r="AB51" s="48">
        <f t="shared" si="167"/>
        <v>-1.03</v>
      </c>
      <c r="AC51" s="48">
        <v>-0.16999999999999998</v>
      </c>
      <c r="AD51" s="48">
        <v>-0.51</v>
      </c>
      <c r="AE51" s="48">
        <f t="shared" ref="AE51" si="168">SUBTOTAL(9,AE48:AE50)</f>
        <v>-0.68</v>
      </c>
    </row>
    <row r="52" spans="1:31" x14ac:dyDescent="0.25">
      <c r="A52" s="26">
        <v>1414</v>
      </c>
      <c r="B52" s="6">
        <v>600010571</v>
      </c>
      <c r="C52" s="27">
        <v>46747966</v>
      </c>
      <c r="D52" s="28" t="s">
        <v>32</v>
      </c>
      <c r="E52" s="6">
        <v>3122</v>
      </c>
      <c r="F52" s="6" t="s">
        <v>18</v>
      </c>
      <c r="G52" s="6" t="s">
        <v>19</v>
      </c>
      <c r="H52" s="41">
        <f t="shared" ref="H52:H53" si="169">I52+P52</f>
        <v>77200</v>
      </c>
      <c r="I52" s="41">
        <f t="shared" ref="I52:I53" si="170">K52+L52+M52+N52+O52</f>
        <v>52800</v>
      </c>
      <c r="J52" s="5"/>
      <c r="K52" s="9"/>
      <c r="L52" s="9"/>
      <c r="M52" s="9">
        <v>52800</v>
      </c>
      <c r="N52" s="9"/>
      <c r="O52" s="9"/>
      <c r="P52" s="41">
        <f t="shared" ref="P52:P53" si="171">Q52+R52+S52</f>
        <v>24400</v>
      </c>
      <c r="Q52" s="9"/>
      <c r="R52" s="9">
        <v>24400</v>
      </c>
      <c r="S52" s="9"/>
      <c r="T52" s="73">
        <f t="shared" ref="T52:T53" si="172">(L52+M52+N52)*-1</f>
        <v>-52800</v>
      </c>
      <c r="U52" s="73">
        <f t="shared" ref="U52:U53" si="173">(Q52+R52)*-1</f>
        <v>-24400</v>
      </c>
      <c r="V52" s="9">
        <f t="shared" ref="V52:V53" si="174">ROUND(T52*0.65,0)</f>
        <v>-34320</v>
      </c>
      <c r="W52" s="9">
        <f t="shared" ref="W52:W53" si="175">ROUND(U52*0.65,0)</f>
        <v>-15860</v>
      </c>
      <c r="X52" s="9">
        <v>56067</v>
      </c>
      <c r="Y52" s="9">
        <v>27130</v>
      </c>
      <c r="Z52" s="78">
        <f t="shared" ref="Z52:Z53" si="176">IF(T52=0,0,ROUND((T52+L52)/X52/10,2))</f>
        <v>-0.09</v>
      </c>
      <c r="AA52" s="78">
        <f t="shared" ref="AA52:AA53" si="177">IF(U52=0,0,ROUND((U52+Q52)/Y52/10,2))</f>
        <v>-0.09</v>
      </c>
      <c r="AB52" s="78">
        <f t="shared" ref="AB52:AB53" si="178">Z52+AA52</f>
        <v>-0.18</v>
      </c>
      <c r="AC52" s="47">
        <v>-0.06</v>
      </c>
      <c r="AD52" s="47">
        <v>-0.06</v>
      </c>
      <c r="AE52" s="47">
        <f t="shared" ref="AE52:AE53" si="179">AC52+AD52</f>
        <v>-0.12</v>
      </c>
    </row>
    <row r="53" spans="1:31" x14ac:dyDescent="0.25">
      <c r="A53" s="5">
        <v>1414</v>
      </c>
      <c r="B53" s="2">
        <v>600010571</v>
      </c>
      <c r="C53" s="7">
        <v>46747966</v>
      </c>
      <c r="D53" s="8" t="s">
        <v>32</v>
      </c>
      <c r="E53" s="20">
        <v>3122</v>
      </c>
      <c r="F53" s="20" t="s">
        <v>112</v>
      </c>
      <c r="G53" s="20" t="s">
        <v>98</v>
      </c>
      <c r="H53" s="41">
        <f t="shared" si="169"/>
        <v>0</v>
      </c>
      <c r="I53" s="41">
        <f t="shared" si="170"/>
        <v>0</v>
      </c>
      <c r="J53" s="5"/>
      <c r="K53" s="9"/>
      <c r="L53" s="9"/>
      <c r="M53" s="9"/>
      <c r="N53" s="9"/>
      <c r="O53" s="9"/>
      <c r="P53" s="41">
        <f t="shared" si="171"/>
        <v>0</v>
      </c>
      <c r="Q53" s="9"/>
      <c r="R53" s="9"/>
      <c r="S53" s="9"/>
      <c r="T53" s="73">
        <f t="shared" si="172"/>
        <v>0</v>
      </c>
      <c r="U53" s="73">
        <f t="shared" si="173"/>
        <v>0</v>
      </c>
      <c r="V53" s="9">
        <f t="shared" si="174"/>
        <v>0</v>
      </c>
      <c r="W53" s="9">
        <f t="shared" si="175"/>
        <v>0</v>
      </c>
      <c r="X53" s="46" t="s">
        <v>229</v>
      </c>
      <c r="Y53" s="46" t="s">
        <v>229</v>
      </c>
      <c r="Z53" s="78">
        <f t="shared" si="176"/>
        <v>0</v>
      </c>
      <c r="AA53" s="78">
        <f t="shared" si="177"/>
        <v>0</v>
      </c>
      <c r="AB53" s="78">
        <f t="shared" si="178"/>
        <v>0</v>
      </c>
      <c r="AC53" s="47">
        <v>0</v>
      </c>
      <c r="AD53" s="47">
        <v>0</v>
      </c>
      <c r="AE53" s="47">
        <f t="shared" si="179"/>
        <v>0</v>
      </c>
    </row>
    <row r="54" spans="1:31" x14ac:dyDescent="0.25">
      <c r="A54" s="30"/>
      <c r="B54" s="31"/>
      <c r="C54" s="32"/>
      <c r="D54" s="33" t="s">
        <v>163</v>
      </c>
      <c r="E54" s="35"/>
      <c r="F54" s="35"/>
      <c r="G54" s="35"/>
      <c r="H54" s="34">
        <f>SUBTOTAL(9,H52:H53)</f>
        <v>77200</v>
      </c>
      <c r="I54" s="34">
        <f t="shared" ref="I54:AB54" si="180">SUBTOTAL(9,I52:I53)</f>
        <v>52800</v>
      </c>
      <c r="J54" s="34">
        <f t="shared" si="180"/>
        <v>0</v>
      </c>
      <c r="K54" s="34">
        <f t="shared" si="180"/>
        <v>0</v>
      </c>
      <c r="L54" s="34">
        <f t="shared" si="180"/>
        <v>0</v>
      </c>
      <c r="M54" s="34">
        <f t="shared" si="180"/>
        <v>52800</v>
      </c>
      <c r="N54" s="34">
        <f t="shared" si="180"/>
        <v>0</v>
      </c>
      <c r="O54" s="34">
        <f t="shared" si="180"/>
        <v>0</v>
      </c>
      <c r="P54" s="34">
        <f t="shared" si="180"/>
        <v>24400</v>
      </c>
      <c r="Q54" s="34">
        <f t="shared" si="180"/>
        <v>0</v>
      </c>
      <c r="R54" s="34">
        <f t="shared" si="180"/>
        <v>24400</v>
      </c>
      <c r="S54" s="34">
        <f t="shared" si="180"/>
        <v>0</v>
      </c>
      <c r="T54" s="34">
        <f t="shared" si="180"/>
        <v>-52800</v>
      </c>
      <c r="U54" s="34">
        <f t="shared" si="180"/>
        <v>-24400</v>
      </c>
      <c r="V54" s="34">
        <f t="shared" si="180"/>
        <v>-34320</v>
      </c>
      <c r="W54" s="34">
        <f t="shared" si="180"/>
        <v>-15860</v>
      </c>
      <c r="X54" s="34">
        <f t="shared" si="180"/>
        <v>56067</v>
      </c>
      <c r="Y54" s="34">
        <f t="shared" si="180"/>
        <v>27130</v>
      </c>
      <c r="Z54" s="48">
        <f t="shared" si="180"/>
        <v>-0.09</v>
      </c>
      <c r="AA54" s="48">
        <f t="shared" si="180"/>
        <v>-0.09</v>
      </c>
      <c r="AB54" s="48">
        <f t="shared" si="180"/>
        <v>-0.18</v>
      </c>
      <c r="AC54" s="48">
        <v>-0.06</v>
      </c>
      <c r="AD54" s="48">
        <v>-0.06</v>
      </c>
      <c r="AE54" s="48">
        <f t="shared" ref="AE54" si="181">SUBTOTAL(9,AE52:AE53)</f>
        <v>-0.12</v>
      </c>
    </row>
    <row r="55" spans="1:31" x14ac:dyDescent="0.25">
      <c r="A55" s="26">
        <v>1418</v>
      </c>
      <c r="B55" s="6">
        <v>600010040</v>
      </c>
      <c r="C55" s="27">
        <v>48283142</v>
      </c>
      <c r="D55" s="28" t="s">
        <v>33</v>
      </c>
      <c r="E55" s="6">
        <v>3122</v>
      </c>
      <c r="F55" s="6" t="s">
        <v>18</v>
      </c>
      <c r="G55" s="6" t="s">
        <v>19</v>
      </c>
      <c r="H55" s="41">
        <f t="shared" ref="H55:H58" si="182">I55+P55</f>
        <v>0</v>
      </c>
      <c r="I55" s="41">
        <f t="shared" ref="I55:I58" si="183">K55+L55+M55+N55+O55</f>
        <v>0</v>
      </c>
      <c r="J55" s="5"/>
      <c r="K55" s="9"/>
      <c r="L55" s="9"/>
      <c r="M55" s="9"/>
      <c r="N55" s="9"/>
      <c r="O55" s="9"/>
      <c r="P55" s="41">
        <f t="shared" ref="P55:P58" si="184">Q55+R55+S55</f>
        <v>0</v>
      </c>
      <c r="Q55" s="9"/>
      <c r="R55" s="9"/>
      <c r="S55" s="9"/>
      <c r="T55" s="73">
        <f t="shared" ref="T55:T58" si="185">(L55+M55+N55)*-1</f>
        <v>0</v>
      </c>
      <c r="U55" s="73">
        <f t="shared" ref="U55:U58" si="186">(Q55+R55)*-1</f>
        <v>0</v>
      </c>
      <c r="V55" s="9">
        <f t="shared" ref="V55:V58" si="187">ROUND(T55*0.65,0)</f>
        <v>0</v>
      </c>
      <c r="W55" s="9">
        <f t="shared" ref="W55:W58" si="188">ROUND(U55*0.65,0)</f>
        <v>0</v>
      </c>
      <c r="X55" s="9">
        <v>56067</v>
      </c>
      <c r="Y55" s="9">
        <v>27130</v>
      </c>
      <c r="Z55" s="78">
        <f t="shared" ref="Z55:Z58" si="189">IF(T55=0,0,ROUND((T55+L55)/X55/10,2))</f>
        <v>0</v>
      </c>
      <c r="AA55" s="78">
        <f t="shared" ref="AA55:AA58" si="190">IF(U55=0,0,ROUND((U55+Q55)/Y55/10,2))</f>
        <v>0</v>
      </c>
      <c r="AB55" s="78">
        <f t="shared" ref="AB55:AB58" si="191">Z55+AA55</f>
        <v>0</v>
      </c>
      <c r="AC55" s="47">
        <v>0</v>
      </c>
      <c r="AD55" s="47">
        <v>0</v>
      </c>
      <c r="AE55" s="47">
        <f t="shared" ref="AE55:AE58" si="192">AC55+AD55</f>
        <v>0</v>
      </c>
    </row>
    <row r="56" spans="1:31" x14ac:dyDescent="0.25">
      <c r="A56" s="5">
        <v>1418</v>
      </c>
      <c r="B56" s="2">
        <v>600010040</v>
      </c>
      <c r="C56" s="7">
        <v>48283142</v>
      </c>
      <c r="D56" s="8" t="s">
        <v>33</v>
      </c>
      <c r="E56" s="20">
        <v>3122</v>
      </c>
      <c r="F56" s="20" t="s">
        <v>112</v>
      </c>
      <c r="G56" s="20" t="s">
        <v>98</v>
      </c>
      <c r="H56" s="41">
        <f t="shared" si="182"/>
        <v>0</v>
      </c>
      <c r="I56" s="41">
        <f t="shared" si="183"/>
        <v>0</v>
      </c>
      <c r="J56" s="5"/>
      <c r="K56" s="9"/>
      <c r="L56" s="9"/>
      <c r="M56" s="9"/>
      <c r="N56" s="9"/>
      <c r="O56" s="9"/>
      <c r="P56" s="41">
        <f t="shared" si="184"/>
        <v>0</v>
      </c>
      <c r="Q56" s="9"/>
      <c r="R56" s="9"/>
      <c r="S56" s="9"/>
      <c r="T56" s="73">
        <f t="shared" si="185"/>
        <v>0</v>
      </c>
      <c r="U56" s="73">
        <f t="shared" si="186"/>
        <v>0</v>
      </c>
      <c r="V56" s="9">
        <f t="shared" si="187"/>
        <v>0</v>
      </c>
      <c r="W56" s="9">
        <f t="shared" si="188"/>
        <v>0</v>
      </c>
      <c r="X56" s="46" t="s">
        <v>229</v>
      </c>
      <c r="Y56" s="46" t="s">
        <v>229</v>
      </c>
      <c r="Z56" s="78">
        <f t="shared" si="189"/>
        <v>0</v>
      </c>
      <c r="AA56" s="78">
        <f t="shared" si="190"/>
        <v>0</v>
      </c>
      <c r="AB56" s="78">
        <f t="shared" si="191"/>
        <v>0</v>
      </c>
      <c r="AC56" s="47">
        <v>0</v>
      </c>
      <c r="AD56" s="47">
        <v>0</v>
      </c>
      <c r="AE56" s="47">
        <f t="shared" si="192"/>
        <v>0</v>
      </c>
    </row>
    <row r="57" spans="1:31" x14ac:dyDescent="0.25">
      <c r="A57" s="5">
        <v>1418</v>
      </c>
      <c r="B57" s="2">
        <v>600010040</v>
      </c>
      <c r="C57" s="7">
        <v>48283142</v>
      </c>
      <c r="D57" s="8" t="s">
        <v>33</v>
      </c>
      <c r="E57" s="2">
        <v>3141</v>
      </c>
      <c r="F57" s="2" t="s">
        <v>20</v>
      </c>
      <c r="G57" s="7" t="s">
        <v>98</v>
      </c>
      <c r="H57" s="41">
        <f t="shared" si="182"/>
        <v>0</v>
      </c>
      <c r="I57" s="41">
        <f t="shared" si="183"/>
        <v>0</v>
      </c>
      <c r="J57" s="5"/>
      <c r="K57" s="9"/>
      <c r="L57" s="9"/>
      <c r="M57" s="9"/>
      <c r="N57" s="9"/>
      <c r="O57" s="9"/>
      <c r="P57" s="41">
        <f t="shared" si="184"/>
        <v>0</v>
      </c>
      <c r="Q57" s="9"/>
      <c r="R57" s="9"/>
      <c r="S57" s="9"/>
      <c r="T57" s="73">
        <f t="shared" si="185"/>
        <v>0</v>
      </c>
      <c r="U57" s="73">
        <f t="shared" si="186"/>
        <v>0</v>
      </c>
      <c r="V57" s="9">
        <f t="shared" si="187"/>
        <v>0</v>
      </c>
      <c r="W57" s="9">
        <f t="shared" si="188"/>
        <v>0</v>
      </c>
      <c r="X57" s="46" t="s">
        <v>229</v>
      </c>
      <c r="Y57" s="9">
        <v>26460</v>
      </c>
      <c r="Z57" s="78">
        <f t="shared" si="189"/>
        <v>0</v>
      </c>
      <c r="AA57" s="78">
        <f t="shared" si="190"/>
        <v>0</v>
      </c>
      <c r="AB57" s="78">
        <f t="shared" si="191"/>
        <v>0</v>
      </c>
      <c r="AC57" s="47">
        <v>0</v>
      </c>
      <c r="AD57" s="47">
        <v>0</v>
      </c>
      <c r="AE57" s="47">
        <f t="shared" si="192"/>
        <v>0</v>
      </c>
    </row>
    <row r="58" spans="1:31" x14ac:dyDescent="0.25">
      <c r="A58" s="5">
        <v>1418</v>
      </c>
      <c r="B58" s="2">
        <v>600010040</v>
      </c>
      <c r="C58" s="7">
        <v>48283142</v>
      </c>
      <c r="D58" s="8" t="s">
        <v>33</v>
      </c>
      <c r="E58" s="2">
        <v>3147</v>
      </c>
      <c r="F58" s="2" t="s">
        <v>27</v>
      </c>
      <c r="G58" s="7" t="s">
        <v>98</v>
      </c>
      <c r="H58" s="41">
        <f t="shared" si="182"/>
        <v>0</v>
      </c>
      <c r="I58" s="41">
        <f t="shared" si="183"/>
        <v>0</v>
      </c>
      <c r="J58" s="5"/>
      <c r="K58" s="9"/>
      <c r="L58" s="9"/>
      <c r="M58" s="9"/>
      <c r="N58" s="9"/>
      <c r="O58" s="9"/>
      <c r="P58" s="41">
        <f t="shared" si="184"/>
        <v>0</v>
      </c>
      <c r="Q58" s="9"/>
      <c r="R58" s="9"/>
      <c r="S58" s="9"/>
      <c r="T58" s="73">
        <f t="shared" si="185"/>
        <v>0</v>
      </c>
      <c r="U58" s="73">
        <f t="shared" si="186"/>
        <v>0</v>
      </c>
      <c r="V58" s="9">
        <f t="shared" si="187"/>
        <v>0</v>
      </c>
      <c r="W58" s="9">
        <f t="shared" si="188"/>
        <v>0</v>
      </c>
      <c r="X58" s="9">
        <v>42328</v>
      </c>
      <c r="Y58" s="9">
        <v>23868</v>
      </c>
      <c r="Z58" s="78">
        <f t="shared" si="189"/>
        <v>0</v>
      </c>
      <c r="AA58" s="78">
        <f t="shared" si="190"/>
        <v>0</v>
      </c>
      <c r="AB58" s="78">
        <f t="shared" si="191"/>
        <v>0</v>
      </c>
      <c r="AC58" s="47">
        <v>0</v>
      </c>
      <c r="AD58" s="47">
        <v>0</v>
      </c>
      <c r="AE58" s="47">
        <f t="shared" si="192"/>
        <v>0</v>
      </c>
    </row>
    <row r="59" spans="1:31" x14ac:dyDescent="0.25">
      <c r="A59" s="30"/>
      <c r="B59" s="31"/>
      <c r="C59" s="32"/>
      <c r="D59" s="33" t="s">
        <v>164</v>
      </c>
      <c r="E59" s="31"/>
      <c r="F59" s="31"/>
      <c r="G59" s="32"/>
      <c r="H59" s="34">
        <f>SUBTOTAL(9,H55:H58)</f>
        <v>0</v>
      </c>
      <c r="I59" s="34">
        <f t="shared" ref="I59:AB59" si="193">SUBTOTAL(9,I55:I58)</f>
        <v>0</v>
      </c>
      <c r="J59" s="34">
        <f t="shared" si="193"/>
        <v>0</v>
      </c>
      <c r="K59" s="34">
        <f t="shared" si="193"/>
        <v>0</v>
      </c>
      <c r="L59" s="34">
        <f t="shared" si="193"/>
        <v>0</v>
      </c>
      <c r="M59" s="34">
        <f t="shared" si="193"/>
        <v>0</v>
      </c>
      <c r="N59" s="34">
        <f t="shared" si="193"/>
        <v>0</v>
      </c>
      <c r="O59" s="34">
        <f t="shared" si="193"/>
        <v>0</v>
      </c>
      <c r="P59" s="34">
        <f t="shared" si="193"/>
        <v>0</v>
      </c>
      <c r="Q59" s="34">
        <f t="shared" si="193"/>
        <v>0</v>
      </c>
      <c r="R59" s="34">
        <f t="shared" si="193"/>
        <v>0</v>
      </c>
      <c r="S59" s="34">
        <f t="shared" si="193"/>
        <v>0</v>
      </c>
      <c r="T59" s="34">
        <f t="shared" si="193"/>
        <v>0</v>
      </c>
      <c r="U59" s="34">
        <f t="shared" si="193"/>
        <v>0</v>
      </c>
      <c r="V59" s="34">
        <f t="shared" si="193"/>
        <v>0</v>
      </c>
      <c r="W59" s="34">
        <f t="shared" si="193"/>
        <v>0</v>
      </c>
      <c r="X59" s="34">
        <f t="shared" si="193"/>
        <v>98395</v>
      </c>
      <c r="Y59" s="34">
        <f t="shared" si="193"/>
        <v>77458</v>
      </c>
      <c r="Z59" s="48">
        <f t="shared" si="193"/>
        <v>0</v>
      </c>
      <c r="AA59" s="48">
        <f t="shared" si="193"/>
        <v>0</v>
      </c>
      <c r="AB59" s="48">
        <f t="shared" si="193"/>
        <v>0</v>
      </c>
      <c r="AC59" s="48">
        <v>0</v>
      </c>
      <c r="AD59" s="48">
        <v>0</v>
      </c>
      <c r="AE59" s="48">
        <f t="shared" ref="AE59" si="194">SUBTOTAL(9,AE55:AE58)</f>
        <v>0</v>
      </c>
    </row>
    <row r="60" spans="1:31" x14ac:dyDescent="0.25">
      <c r="A60" s="26">
        <v>1420</v>
      </c>
      <c r="B60" s="6">
        <v>600010562</v>
      </c>
      <c r="C60" s="27">
        <v>46747982</v>
      </c>
      <c r="D60" s="28" t="s">
        <v>34</v>
      </c>
      <c r="E60" s="6">
        <v>3122</v>
      </c>
      <c r="F60" s="6" t="s">
        <v>18</v>
      </c>
      <c r="G60" s="6" t="s">
        <v>19</v>
      </c>
      <c r="H60" s="41">
        <f t="shared" ref="H60:H61" si="195">I60+P60</f>
        <v>572880</v>
      </c>
      <c r="I60" s="41">
        <f t="shared" ref="I60:I61" si="196">K60+L60+M60+N60+O60</f>
        <v>492880</v>
      </c>
      <c r="J60" s="5">
        <v>18</v>
      </c>
      <c r="K60" s="9">
        <v>452880</v>
      </c>
      <c r="L60" s="9"/>
      <c r="M60" s="9">
        <v>40000</v>
      </c>
      <c r="N60" s="9"/>
      <c r="O60" s="9"/>
      <c r="P60" s="41">
        <f t="shared" ref="P60:P61" si="197">Q60+R60+S60</f>
        <v>80000</v>
      </c>
      <c r="Q60" s="9"/>
      <c r="R60" s="9">
        <v>80000</v>
      </c>
      <c r="S60" s="9"/>
      <c r="T60" s="73">
        <f t="shared" ref="T60:T61" si="198">(L60+M60+N60)*-1</f>
        <v>-40000</v>
      </c>
      <c r="U60" s="73">
        <f t="shared" ref="U60:U61" si="199">(Q60+R60)*-1</f>
        <v>-80000</v>
      </c>
      <c r="V60" s="9">
        <f t="shared" ref="V60:V61" si="200">ROUND(T60*0.65,0)</f>
        <v>-26000</v>
      </c>
      <c r="W60" s="9">
        <f t="shared" ref="W60:W61" si="201">ROUND(U60*0.65,0)</f>
        <v>-52000</v>
      </c>
      <c r="X60" s="9">
        <v>56067</v>
      </c>
      <c r="Y60" s="9">
        <v>27130</v>
      </c>
      <c r="Z60" s="78">
        <f t="shared" ref="Z60:Z61" si="202">IF(T60=0,0,ROUND((T60+L60)/X60/10,2))</f>
        <v>-7.0000000000000007E-2</v>
      </c>
      <c r="AA60" s="78">
        <f t="shared" ref="AA60:AA61" si="203">IF(U60=0,0,ROUND((U60+Q60)/Y60/10,2))</f>
        <v>-0.28999999999999998</v>
      </c>
      <c r="AB60" s="78">
        <f t="shared" ref="AB60:AB61" si="204">Z60+AA60</f>
        <v>-0.36</v>
      </c>
      <c r="AC60" s="47">
        <v>-0.05</v>
      </c>
      <c r="AD60" s="47">
        <v>-0.19</v>
      </c>
      <c r="AE60" s="47">
        <f t="shared" ref="AE60:AE61" si="205">AC60+AD60</f>
        <v>-0.24</v>
      </c>
    </row>
    <row r="61" spans="1:31" x14ac:dyDescent="0.25">
      <c r="A61" s="5">
        <v>1420</v>
      </c>
      <c r="B61" s="2">
        <v>600010562</v>
      </c>
      <c r="C61" s="7">
        <v>46747982</v>
      </c>
      <c r="D61" s="8" t="s">
        <v>34</v>
      </c>
      <c r="E61" s="20">
        <v>3122</v>
      </c>
      <c r="F61" s="20" t="s">
        <v>112</v>
      </c>
      <c r="G61" s="20" t="s">
        <v>98</v>
      </c>
      <c r="H61" s="41">
        <f t="shared" si="195"/>
        <v>0</v>
      </c>
      <c r="I61" s="41">
        <f t="shared" si="196"/>
        <v>0</v>
      </c>
      <c r="J61" s="5"/>
      <c r="K61" s="9"/>
      <c r="L61" s="9"/>
      <c r="M61" s="9"/>
      <c r="N61" s="9"/>
      <c r="O61" s="9"/>
      <c r="P61" s="41">
        <f t="shared" si="197"/>
        <v>0</v>
      </c>
      <c r="Q61" s="9"/>
      <c r="R61" s="9"/>
      <c r="S61" s="9"/>
      <c r="T61" s="73">
        <f t="shared" si="198"/>
        <v>0</v>
      </c>
      <c r="U61" s="73">
        <f t="shared" si="199"/>
        <v>0</v>
      </c>
      <c r="V61" s="9">
        <f t="shared" si="200"/>
        <v>0</v>
      </c>
      <c r="W61" s="9">
        <f t="shared" si="201"/>
        <v>0</v>
      </c>
      <c r="X61" s="46" t="s">
        <v>229</v>
      </c>
      <c r="Y61" s="46" t="s">
        <v>229</v>
      </c>
      <c r="Z61" s="78">
        <f t="shared" si="202"/>
        <v>0</v>
      </c>
      <c r="AA61" s="78">
        <f t="shared" si="203"/>
        <v>0</v>
      </c>
      <c r="AB61" s="78">
        <f t="shared" si="204"/>
        <v>0</v>
      </c>
      <c r="AC61" s="47">
        <v>0</v>
      </c>
      <c r="AD61" s="47">
        <v>0</v>
      </c>
      <c r="AE61" s="47">
        <f t="shared" si="205"/>
        <v>0</v>
      </c>
    </row>
    <row r="62" spans="1:31" x14ac:dyDescent="0.25">
      <c r="A62" s="30"/>
      <c r="B62" s="31"/>
      <c r="C62" s="32"/>
      <c r="D62" s="33" t="s">
        <v>165</v>
      </c>
      <c r="E62" s="35"/>
      <c r="F62" s="35"/>
      <c r="G62" s="35"/>
      <c r="H62" s="34">
        <f>SUBTOTAL(9,H60:H61)</f>
        <v>572880</v>
      </c>
      <c r="I62" s="34">
        <f t="shared" ref="I62:AB62" si="206">SUBTOTAL(9,I60:I61)</f>
        <v>492880</v>
      </c>
      <c r="J62" s="34">
        <f t="shared" si="206"/>
        <v>18</v>
      </c>
      <c r="K62" s="34">
        <f t="shared" si="206"/>
        <v>452880</v>
      </c>
      <c r="L62" s="34">
        <f t="shared" si="206"/>
        <v>0</v>
      </c>
      <c r="M62" s="34">
        <f t="shared" si="206"/>
        <v>40000</v>
      </c>
      <c r="N62" s="34">
        <f t="shared" si="206"/>
        <v>0</v>
      </c>
      <c r="O62" s="34">
        <f t="shared" si="206"/>
        <v>0</v>
      </c>
      <c r="P62" s="34">
        <f t="shared" si="206"/>
        <v>80000</v>
      </c>
      <c r="Q62" s="34">
        <f t="shared" si="206"/>
        <v>0</v>
      </c>
      <c r="R62" s="34">
        <f t="shared" si="206"/>
        <v>80000</v>
      </c>
      <c r="S62" s="34">
        <f t="shared" si="206"/>
        <v>0</v>
      </c>
      <c r="T62" s="34">
        <f t="shared" si="206"/>
        <v>-40000</v>
      </c>
      <c r="U62" s="34">
        <f t="shared" si="206"/>
        <v>-80000</v>
      </c>
      <c r="V62" s="34">
        <f t="shared" si="206"/>
        <v>-26000</v>
      </c>
      <c r="W62" s="34">
        <f t="shared" si="206"/>
        <v>-52000</v>
      </c>
      <c r="X62" s="34">
        <f t="shared" si="206"/>
        <v>56067</v>
      </c>
      <c r="Y62" s="34">
        <f t="shared" si="206"/>
        <v>27130</v>
      </c>
      <c r="Z62" s="48">
        <f t="shared" si="206"/>
        <v>-7.0000000000000007E-2</v>
      </c>
      <c r="AA62" s="48">
        <f t="shared" si="206"/>
        <v>-0.28999999999999998</v>
      </c>
      <c r="AB62" s="48">
        <f t="shared" si="206"/>
        <v>-0.36</v>
      </c>
      <c r="AC62" s="48">
        <v>-0.05</v>
      </c>
      <c r="AD62" s="48">
        <v>-0.19</v>
      </c>
      <c r="AE62" s="48">
        <f t="shared" ref="AE62" si="207">SUBTOTAL(9,AE60:AE61)</f>
        <v>-0.24</v>
      </c>
    </row>
    <row r="63" spans="1:31" x14ac:dyDescent="0.25">
      <c r="A63" s="26">
        <v>1421</v>
      </c>
      <c r="B63" s="6">
        <v>600020398</v>
      </c>
      <c r="C63" s="27">
        <v>46747991</v>
      </c>
      <c r="D63" s="28" t="s">
        <v>35</v>
      </c>
      <c r="E63" s="6">
        <v>3122</v>
      </c>
      <c r="F63" s="6" t="s">
        <v>18</v>
      </c>
      <c r="G63" s="6" t="s">
        <v>19</v>
      </c>
      <c r="H63" s="41">
        <f t="shared" ref="H63:H65" si="208">I63+P63</f>
        <v>948380</v>
      </c>
      <c r="I63" s="41">
        <f t="shared" ref="I63:I65" si="209">K63+L63+M63+N63+O63</f>
        <v>358380</v>
      </c>
      <c r="J63" s="5">
        <v>5.5</v>
      </c>
      <c r="K63" s="9">
        <v>138380</v>
      </c>
      <c r="L63" s="9"/>
      <c r="M63" s="9">
        <v>220000</v>
      </c>
      <c r="N63" s="9"/>
      <c r="O63" s="9"/>
      <c r="P63" s="41">
        <f t="shared" ref="P63:P65" si="210">Q63+R63+S63</f>
        <v>590000</v>
      </c>
      <c r="Q63" s="9"/>
      <c r="R63" s="9">
        <v>590000</v>
      </c>
      <c r="S63" s="9"/>
      <c r="T63" s="73">
        <f t="shared" ref="T63:T65" si="211">(L63+M63+N63)*-1</f>
        <v>-220000</v>
      </c>
      <c r="U63" s="73">
        <f t="shared" ref="U63:U65" si="212">(Q63+R63)*-1</f>
        <v>-590000</v>
      </c>
      <c r="V63" s="9">
        <f t="shared" ref="V63:V65" si="213">ROUND(T63*0.65,0)</f>
        <v>-143000</v>
      </c>
      <c r="W63" s="9">
        <f t="shared" ref="W63:W65" si="214">ROUND(U63*0.65,0)</f>
        <v>-383500</v>
      </c>
      <c r="X63" s="9">
        <v>56067</v>
      </c>
      <c r="Y63" s="9">
        <v>27130</v>
      </c>
      <c r="Z63" s="78">
        <f t="shared" ref="Z63:Z65" si="215">IF(T63=0,0,ROUND((T63+L63)/X63/10,2))</f>
        <v>-0.39</v>
      </c>
      <c r="AA63" s="78">
        <f t="shared" ref="AA63:AA65" si="216">IF(U63=0,0,ROUND((U63+Q63)/Y63/10,2))</f>
        <v>-2.17</v>
      </c>
      <c r="AB63" s="78">
        <f t="shared" ref="AB63:AB65" si="217">Z63+AA63</f>
        <v>-2.56</v>
      </c>
      <c r="AC63" s="47">
        <v>-0.25</v>
      </c>
      <c r="AD63" s="47">
        <v>-1.41</v>
      </c>
      <c r="AE63" s="47">
        <f t="shared" ref="AE63:AE65" si="218">AC63+AD63</f>
        <v>-1.66</v>
      </c>
    </row>
    <row r="64" spans="1:31" x14ac:dyDescent="0.25">
      <c r="A64" s="5">
        <v>1421</v>
      </c>
      <c r="B64" s="2">
        <v>600020398</v>
      </c>
      <c r="C64" s="7">
        <v>46747991</v>
      </c>
      <c r="D64" s="8" t="s">
        <v>35</v>
      </c>
      <c r="E64" s="20">
        <v>3122</v>
      </c>
      <c r="F64" s="20" t="s">
        <v>112</v>
      </c>
      <c r="G64" s="20" t="s">
        <v>98</v>
      </c>
      <c r="H64" s="41">
        <f t="shared" si="208"/>
        <v>0</v>
      </c>
      <c r="I64" s="41">
        <f t="shared" si="209"/>
        <v>0</v>
      </c>
      <c r="J64" s="5"/>
      <c r="K64" s="9"/>
      <c r="L64" s="9"/>
      <c r="M64" s="9"/>
      <c r="N64" s="9"/>
      <c r="O64" s="9"/>
      <c r="P64" s="41">
        <f t="shared" si="210"/>
        <v>0</v>
      </c>
      <c r="Q64" s="9"/>
      <c r="R64" s="9"/>
      <c r="S64" s="9"/>
      <c r="T64" s="73">
        <f t="shared" si="211"/>
        <v>0</v>
      </c>
      <c r="U64" s="73">
        <f t="shared" si="212"/>
        <v>0</v>
      </c>
      <c r="V64" s="9">
        <f t="shared" si="213"/>
        <v>0</v>
      </c>
      <c r="W64" s="9">
        <f t="shared" si="214"/>
        <v>0</v>
      </c>
      <c r="X64" s="46" t="s">
        <v>229</v>
      </c>
      <c r="Y64" s="46" t="s">
        <v>229</v>
      </c>
      <c r="Z64" s="78">
        <f t="shared" si="215"/>
        <v>0</v>
      </c>
      <c r="AA64" s="78">
        <f t="shared" si="216"/>
        <v>0</v>
      </c>
      <c r="AB64" s="78">
        <f t="shared" si="217"/>
        <v>0</v>
      </c>
      <c r="AC64" s="47">
        <v>0</v>
      </c>
      <c r="AD64" s="47">
        <v>0</v>
      </c>
      <c r="AE64" s="47">
        <f t="shared" si="218"/>
        <v>0</v>
      </c>
    </row>
    <row r="65" spans="1:31" x14ac:dyDescent="0.25">
      <c r="A65" s="5">
        <v>1421</v>
      </c>
      <c r="B65" s="2">
        <v>600020398</v>
      </c>
      <c r="C65" s="7">
        <v>46747991</v>
      </c>
      <c r="D65" s="8" t="s">
        <v>35</v>
      </c>
      <c r="E65" s="2">
        <v>3150</v>
      </c>
      <c r="F65" s="2" t="s">
        <v>31</v>
      </c>
      <c r="G65" s="2" t="s">
        <v>19</v>
      </c>
      <c r="H65" s="41">
        <f t="shared" si="208"/>
        <v>0</v>
      </c>
      <c r="I65" s="41">
        <f t="shared" si="209"/>
        <v>0</v>
      </c>
      <c r="J65" s="5"/>
      <c r="K65" s="9"/>
      <c r="L65" s="9"/>
      <c r="M65" s="9"/>
      <c r="N65" s="9"/>
      <c r="O65" s="9"/>
      <c r="P65" s="41">
        <f t="shared" si="210"/>
        <v>0</v>
      </c>
      <c r="Q65" s="9"/>
      <c r="R65" s="9"/>
      <c r="S65" s="9"/>
      <c r="T65" s="73">
        <f t="shared" si="211"/>
        <v>0</v>
      </c>
      <c r="U65" s="73">
        <f t="shared" si="212"/>
        <v>0</v>
      </c>
      <c r="V65" s="9">
        <f t="shared" si="213"/>
        <v>0</v>
      </c>
      <c r="W65" s="9">
        <f t="shared" si="214"/>
        <v>0</v>
      </c>
      <c r="X65" s="9">
        <v>51885</v>
      </c>
      <c r="Y65" s="9">
        <v>27135</v>
      </c>
      <c r="Z65" s="78">
        <f t="shared" si="215"/>
        <v>0</v>
      </c>
      <c r="AA65" s="78">
        <f t="shared" si="216"/>
        <v>0</v>
      </c>
      <c r="AB65" s="78">
        <f t="shared" si="217"/>
        <v>0</v>
      </c>
      <c r="AC65" s="47">
        <v>0</v>
      </c>
      <c r="AD65" s="47">
        <v>0</v>
      </c>
      <c r="AE65" s="47">
        <f t="shared" si="218"/>
        <v>0</v>
      </c>
    </row>
    <row r="66" spans="1:31" x14ac:dyDescent="0.25">
      <c r="A66" s="30"/>
      <c r="B66" s="31"/>
      <c r="C66" s="32"/>
      <c r="D66" s="33" t="s">
        <v>166</v>
      </c>
      <c r="E66" s="31"/>
      <c r="F66" s="31"/>
      <c r="G66" s="31"/>
      <c r="H66" s="34">
        <f>SUBTOTAL(9,H63:H65)</f>
        <v>948380</v>
      </c>
      <c r="I66" s="34">
        <f t="shared" ref="I66:AB66" si="219">SUBTOTAL(9,I63:I65)</f>
        <v>358380</v>
      </c>
      <c r="J66" s="34">
        <f t="shared" si="219"/>
        <v>5.5</v>
      </c>
      <c r="K66" s="34">
        <f t="shared" si="219"/>
        <v>138380</v>
      </c>
      <c r="L66" s="34">
        <f t="shared" si="219"/>
        <v>0</v>
      </c>
      <c r="M66" s="34">
        <f t="shared" si="219"/>
        <v>220000</v>
      </c>
      <c r="N66" s="34">
        <f t="shared" si="219"/>
        <v>0</v>
      </c>
      <c r="O66" s="34">
        <f t="shared" si="219"/>
        <v>0</v>
      </c>
      <c r="P66" s="34">
        <f t="shared" si="219"/>
        <v>590000</v>
      </c>
      <c r="Q66" s="34">
        <f t="shared" si="219"/>
        <v>0</v>
      </c>
      <c r="R66" s="34">
        <f t="shared" si="219"/>
        <v>590000</v>
      </c>
      <c r="S66" s="34">
        <f t="shared" si="219"/>
        <v>0</v>
      </c>
      <c r="T66" s="34">
        <f t="shared" si="219"/>
        <v>-220000</v>
      </c>
      <c r="U66" s="34">
        <f t="shared" si="219"/>
        <v>-590000</v>
      </c>
      <c r="V66" s="34">
        <f t="shared" si="219"/>
        <v>-143000</v>
      </c>
      <c r="W66" s="34">
        <f t="shared" si="219"/>
        <v>-383500</v>
      </c>
      <c r="X66" s="34">
        <f t="shared" si="219"/>
        <v>107952</v>
      </c>
      <c r="Y66" s="34">
        <f t="shared" si="219"/>
        <v>54265</v>
      </c>
      <c r="Z66" s="48">
        <f t="shared" si="219"/>
        <v>-0.39</v>
      </c>
      <c r="AA66" s="48">
        <f t="shared" si="219"/>
        <v>-2.17</v>
      </c>
      <c r="AB66" s="48">
        <f t="shared" si="219"/>
        <v>-2.56</v>
      </c>
      <c r="AC66" s="48">
        <v>-0.25</v>
      </c>
      <c r="AD66" s="48">
        <v>-1.41</v>
      </c>
      <c r="AE66" s="48">
        <f t="shared" ref="AE66" si="220">SUBTOTAL(9,AE63:AE65)</f>
        <v>-1.66</v>
      </c>
    </row>
    <row r="67" spans="1:31" x14ac:dyDescent="0.25">
      <c r="A67" s="26">
        <v>1422</v>
      </c>
      <c r="B67" s="6">
        <v>600010643</v>
      </c>
      <c r="C67" s="27">
        <v>46747974</v>
      </c>
      <c r="D67" s="28" t="s">
        <v>36</v>
      </c>
      <c r="E67" s="6">
        <v>3122</v>
      </c>
      <c r="F67" s="6" t="s">
        <v>18</v>
      </c>
      <c r="G67" s="6" t="s">
        <v>19</v>
      </c>
      <c r="H67" s="41">
        <f t="shared" ref="H67:H68" si="221">I67+P67</f>
        <v>200000</v>
      </c>
      <c r="I67" s="41">
        <f t="shared" ref="I67:I68" si="222">K67+L67+M67+N67+O67</f>
        <v>0</v>
      </c>
      <c r="J67" s="5"/>
      <c r="K67" s="9"/>
      <c r="L67" s="9"/>
      <c r="M67" s="9"/>
      <c r="N67" s="9"/>
      <c r="O67" s="9"/>
      <c r="P67" s="41">
        <f t="shared" ref="P67:P68" si="223">Q67+R67+S67</f>
        <v>200000</v>
      </c>
      <c r="Q67" s="9"/>
      <c r="R67" s="9">
        <v>200000</v>
      </c>
      <c r="S67" s="9"/>
      <c r="T67" s="73">
        <f t="shared" ref="T67:T68" si="224">(L67+M67+N67)*-1</f>
        <v>0</v>
      </c>
      <c r="U67" s="73">
        <f t="shared" ref="U67:U68" si="225">(Q67+R67)*-1</f>
        <v>-200000</v>
      </c>
      <c r="V67" s="9">
        <f t="shared" ref="V67:V68" si="226">ROUND(T67*0.65,0)</f>
        <v>0</v>
      </c>
      <c r="W67" s="9">
        <f t="shared" ref="W67:W68" si="227">ROUND(U67*0.65,0)</f>
        <v>-130000</v>
      </c>
      <c r="X67" s="9">
        <v>56067</v>
      </c>
      <c r="Y67" s="9">
        <v>27130</v>
      </c>
      <c r="Z67" s="78">
        <f t="shared" ref="Z67:Z68" si="228">IF(T67=0,0,ROUND((T67+L67)/X67/10,2))</f>
        <v>0</v>
      </c>
      <c r="AA67" s="78">
        <f t="shared" ref="AA67:AA68" si="229">IF(U67=0,0,ROUND((U67+Q67)/Y67/10,2))</f>
        <v>-0.74</v>
      </c>
      <c r="AB67" s="78">
        <f t="shared" ref="AB67:AB68" si="230">Z67+AA67</f>
        <v>-0.74</v>
      </c>
      <c r="AC67" s="47">
        <v>0</v>
      </c>
      <c r="AD67" s="47">
        <v>-0.48</v>
      </c>
      <c r="AE67" s="47">
        <f t="shared" ref="AE67:AE68" si="231">AC67+AD67</f>
        <v>-0.48</v>
      </c>
    </row>
    <row r="68" spans="1:31" x14ac:dyDescent="0.25">
      <c r="A68" s="5">
        <v>1422</v>
      </c>
      <c r="B68" s="2">
        <v>600010643</v>
      </c>
      <c r="C68" s="7">
        <v>46747974</v>
      </c>
      <c r="D68" s="8" t="s">
        <v>36</v>
      </c>
      <c r="E68" s="20">
        <v>3122</v>
      </c>
      <c r="F68" s="20" t="s">
        <v>112</v>
      </c>
      <c r="G68" s="20" t="s">
        <v>98</v>
      </c>
      <c r="H68" s="41">
        <f t="shared" si="221"/>
        <v>0</v>
      </c>
      <c r="I68" s="41">
        <f t="shared" si="222"/>
        <v>0</v>
      </c>
      <c r="J68" s="5"/>
      <c r="K68" s="9"/>
      <c r="L68" s="9"/>
      <c r="M68" s="9"/>
      <c r="N68" s="9"/>
      <c r="O68" s="9"/>
      <c r="P68" s="41">
        <f t="shared" si="223"/>
        <v>0</v>
      </c>
      <c r="Q68" s="9"/>
      <c r="R68" s="9"/>
      <c r="S68" s="9"/>
      <c r="T68" s="73">
        <f t="shared" si="224"/>
        <v>0</v>
      </c>
      <c r="U68" s="73">
        <f t="shared" si="225"/>
        <v>0</v>
      </c>
      <c r="V68" s="9">
        <f t="shared" si="226"/>
        <v>0</v>
      </c>
      <c r="W68" s="9">
        <f t="shared" si="227"/>
        <v>0</v>
      </c>
      <c r="X68" s="46" t="s">
        <v>229</v>
      </c>
      <c r="Y68" s="46" t="s">
        <v>229</v>
      </c>
      <c r="Z68" s="78">
        <f t="shared" si="228"/>
        <v>0</v>
      </c>
      <c r="AA68" s="78">
        <f t="shared" si="229"/>
        <v>0</v>
      </c>
      <c r="AB68" s="78">
        <f t="shared" si="230"/>
        <v>0</v>
      </c>
      <c r="AC68" s="47">
        <v>0</v>
      </c>
      <c r="AD68" s="47">
        <v>0</v>
      </c>
      <c r="AE68" s="47">
        <f t="shared" si="231"/>
        <v>0</v>
      </c>
    </row>
    <row r="69" spans="1:31" x14ac:dyDescent="0.25">
      <c r="A69" s="30"/>
      <c r="B69" s="31"/>
      <c r="C69" s="32"/>
      <c r="D69" s="33" t="s">
        <v>167</v>
      </c>
      <c r="E69" s="35"/>
      <c r="F69" s="35"/>
      <c r="G69" s="35"/>
      <c r="H69" s="34">
        <f>SUBTOTAL(9,H67:H68)</f>
        <v>200000</v>
      </c>
      <c r="I69" s="34">
        <f t="shared" ref="I69:AB69" si="232">SUBTOTAL(9,I67:I68)</f>
        <v>0</v>
      </c>
      <c r="J69" s="34">
        <f t="shared" si="232"/>
        <v>0</v>
      </c>
      <c r="K69" s="34">
        <f t="shared" si="232"/>
        <v>0</v>
      </c>
      <c r="L69" s="34">
        <f t="shared" si="232"/>
        <v>0</v>
      </c>
      <c r="M69" s="34">
        <f t="shared" si="232"/>
        <v>0</v>
      </c>
      <c r="N69" s="34">
        <f t="shared" si="232"/>
        <v>0</v>
      </c>
      <c r="O69" s="34">
        <f t="shared" si="232"/>
        <v>0</v>
      </c>
      <c r="P69" s="34">
        <f t="shared" si="232"/>
        <v>200000</v>
      </c>
      <c r="Q69" s="34">
        <f t="shared" si="232"/>
        <v>0</v>
      </c>
      <c r="R69" s="34">
        <f t="shared" si="232"/>
        <v>200000</v>
      </c>
      <c r="S69" s="34">
        <f t="shared" si="232"/>
        <v>0</v>
      </c>
      <c r="T69" s="34">
        <f t="shared" si="232"/>
        <v>0</v>
      </c>
      <c r="U69" s="34">
        <f t="shared" si="232"/>
        <v>-200000</v>
      </c>
      <c r="V69" s="34">
        <f t="shared" si="232"/>
        <v>0</v>
      </c>
      <c r="W69" s="34">
        <f t="shared" si="232"/>
        <v>-130000</v>
      </c>
      <c r="X69" s="34">
        <f t="shared" si="232"/>
        <v>56067</v>
      </c>
      <c r="Y69" s="34">
        <f t="shared" si="232"/>
        <v>27130</v>
      </c>
      <c r="Z69" s="48">
        <f t="shared" si="232"/>
        <v>0</v>
      </c>
      <c r="AA69" s="48">
        <f t="shared" si="232"/>
        <v>-0.74</v>
      </c>
      <c r="AB69" s="48">
        <f t="shared" si="232"/>
        <v>-0.74</v>
      </c>
      <c r="AC69" s="48">
        <v>0</v>
      </c>
      <c r="AD69" s="48">
        <v>-0.48</v>
      </c>
      <c r="AE69" s="48">
        <f t="shared" ref="AE69" si="233">SUBTOTAL(9,AE67:AE68)</f>
        <v>-0.48</v>
      </c>
    </row>
    <row r="70" spans="1:31" x14ac:dyDescent="0.25">
      <c r="A70" s="26">
        <v>1424</v>
      </c>
      <c r="B70" s="6">
        <v>600020347</v>
      </c>
      <c r="C70" s="27">
        <v>49864688</v>
      </c>
      <c r="D70" s="28" t="s">
        <v>37</v>
      </c>
      <c r="E70" s="6">
        <v>3122</v>
      </c>
      <c r="F70" s="6" t="s">
        <v>18</v>
      </c>
      <c r="G70" s="6" t="s">
        <v>19</v>
      </c>
      <c r="H70" s="41">
        <f t="shared" ref="H70:H73" si="234">I70+P70</f>
        <v>215640</v>
      </c>
      <c r="I70" s="41">
        <f t="shared" ref="I70:I73" si="235">K70+L70+M70+N70+O70</f>
        <v>125640</v>
      </c>
      <c r="J70" s="5">
        <v>4</v>
      </c>
      <c r="K70" s="9">
        <v>100640</v>
      </c>
      <c r="L70" s="9">
        <v>25000</v>
      </c>
      <c r="M70" s="9"/>
      <c r="N70" s="9"/>
      <c r="O70" s="9"/>
      <c r="P70" s="41">
        <f t="shared" ref="P70:P73" si="236">Q70+R70+S70</f>
        <v>90000</v>
      </c>
      <c r="Q70" s="9"/>
      <c r="R70" s="9">
        <v>90000</v>
      </c>
      <c r="S70" s="9"/>
      <c r="T70" s="73">
        <f t="shared" ref="T70:T73" si="237">(L70+M70+N70)*-1</f>
        <v>-25000</v>
      </c>
      <c r="U70" s="73">
        <f t="shared" ref="U70:U73" si="238">(Q70+R70)*-1</f>
        <v>-90000</v>
      </c>
      <c r="V70" s="9">
        <f t="shared" ref="V70:V73" si="239">ROUND(T70*0.65,0)</f>
        <v>-16250</v>
      </c>
      <c r="W70" s="9">
        <f t="shared" ref="W70:W73" si="240">ROUND(U70*0.65,0)</f>
        <v>-58500</v>
      </c>
      <c r="X70" s="9">
        <v>56067</v>
      </c>
      <c r="Y70" s="9">
        <v>27130</v>
      </c>
      <c r="Z70" s="78">
        <f t="shared" ref="Z70:Z73" si="241">IF(T70=0,0,ROUND((T70+L70)/X70/10,2))</f>
        <v>0</v>
      </c>
      <c r="AA70" s="78">
        <f t="shared" ref="AA70:AA73" si="242">IF(U70=0,0,ROUND((U70+Q70)/Y70/10,2))</f>
        <v>-0.33</v>
      </c>
      <c r="AB70" s="78">
        <f t="shared" ref="AB70:AB73" si="243">Z70+AA70</f>
        <v>-0.33</v>
      </c>
      <c r="AC70" s="47">
        <v>-0.03</v>
      </c>
      <c r="AD70" s="47">
        <v>-0.21</v>
      </c>
      <c r="AE70" s="47">
        <f t="shared" ref="AE70:AE73" si="244">AC70+AD70</f>
        <v>-0.24</v>
      </c>
    </row>
    <row r="71" spans="1:31" x14ac:dyDescent="0.25">
      <c r="A71" s="5">
        <v>1424</v>
      </c>
      <c r="B71" s="2">
        <v>600020347</v>
      </c>
      <c r="C71" s="7">
        <v>49864688</v>
      </c>
      <c r="D71" s="8" t="s">
        <v>37</v>
      </c>
      <c r="E71" s="20">
        <v>3122</v>
      </c>
      <c r="F71" s="20" t="s">
        <v>112</v>
      </c>
      <c r="G71" s="20" t="s">
        <v>98</v>
      </c>
      <c r="H71" s="41">
        <f t="shared" si="234"/>
        <v>0</v>
      </c>
      <c r="I71" s="41">
        <f t="shared" si="235"/>
        <v>0</v>
      </c>
      <c r="J71" s="5"/>
      <c r="K71" s="9"/>
      <c r="L71" s="9"/>
      <c r="M71" s="9"/>
      <c r="N71" s="9"/>
      <c r="O71" s="9"/>
      <c r="P71" s="41">
        <f t="shared" si="236"/>
        <v>0</v>
      </c>
      <c r="Q71" s="9"/>
      <c r="R71" s="9"/>
      <c r="S71" s="9"/>
      <c r="T71" s="73">
        <f t="shared" si="237"/>
        <v>0</v>
      </c>
      <c r="U71" s="73">
        <f t="shared" si="238"/>
        <v>0</v>
      </c>
      <c r="V71" s="9">
        <f t="shared" si="239"/>
        <v>0</v>
      </c>
      <c r="W71" s="9">
        <f t="shared" si="240"/>
        <v>0</v>
      </c>
      <c r="X71" s="46" t="s">
        <v>229</v>
      </c>
      <c r="Y71" s="46" t="s">
        <v>229</v>
      </c>
      <c r="Z71" s="78">
        <f t="shared" si="241"/>
        <v>0</v>
      </c>
      <c r="AA71" s="78">
        <f t="shared" si="242"/>
        <v>0</v>
      </c>
      <c r="AB71" s="78">
        <f t="shared" si="243"/>
        <v>0</v>
      </c>
      <c r="AC71" s="47">
        <v>0</v>
      </c>
      <c r="AD71" s="47">
        <v>0</v>
      </c>
      <c r="AE71" s="47">
        <f t="shared" si="244"/>
        <v>0</v>
      </c>
    </row>
    <row r="72" spans="1:31" x14ac:dyDescent="0.25">
      <c r="A72" s="5">
        <v>1424</v>
      </c>
      <c r="B72" s="2">
        <v>600020347</v>
      </c>
      <c r="C72" s="7">
        <v>49864688</v>
      </c>
      <c r="D72" s="8" t="s">
        <v>37</v>
      </c>
      <c r="E72" s="2">
        <v>3141</v>
      </c>
      <c r="F72" s="2" t="s">
        <v>20</v>
      </c>
      <c r="G72" s="7" t="s">
        <v>98</v>
      </c>
      <c r="H72" s="41">
        <f t="shared" si="234"/>
        <v>95000</v>
      </c>
      <c r="I72" s="41">
        <f t="shared" si="235"/>
        <v>0</v>
      </c>
      <c r="J72" s="5"/>
      <c r="K72" s="9"/>
      <c r="L72" s="9"/>
      <c r="M72" s="9"/>
      <c r="N72" s="9"/>
      <c r="O72" s="9"/>
      <c r="P72" s="41">
        <f t="shared" si="236"/>
        <v>95000</v>
      </c>
      <c r="Q72" s="9">
        <v>15000</v>
      </c>
      <c r="R72" s="9">
        <v>80000</v>
      </c>
      <c r="S72" s="9"/>
      <c r="T72" s="73">
        <f t="shared" si="237"/>
        <v>0</v>
      </c>
      <c r="U72" s="73">
        <f t="shared" si="238"/>
        <v>-95000</v>
      </c>
      <c r="V72" s="9">
        <f t="shared" si="239"/>
        <v>0</v>
      </c>
      <c r="W72" s="9">
        <f t="shared" si="240"/>
        <v>-61750</v>
      </c>
      <c r="X72" s="46" t="s">
        <v>229</v>
      </c>
      <c r="Y72" s="9">
        <v>26460</v>
      </c>
      <c r="Z72" s="78">
        <f t="shared" si="241"/>
        <v>0</v>
      </c>
      <c r="AA72" s="78">
        <f t="shared" si="242"/>
        <v>-0.3</v>
      </c>
      <c r="AB72" s="78">
        <f t="shared" si="243"/>
        <v>-0.3</v>
      </c>
      <c r="AC72" s="47">
        <v>0</v>
      </c>
      <c r="AD72" s="47">
        <v>-0.23</v>
      </c>
      <c r="AE72" s="47">
        <f t="shared" si="244"/>
        <v>-0.23</v>
      </c>
    </row>
    <row r="73" spans="1:31" x14ac:dyDescent="0.25">
      <c r="A73" s="5">
        <v>1424</v>
      </c>
      <c r="B73" s="2">
        <v>600020347</v>
      </c>
      <c r="C73" s="7">
        <v>49864688</v>
      </c>
      <c r="D73" s="8" t="s">
        <v>37</v>
      </c>
      <c r="E73" s="2">
        <v>3147</v>
      </c>
      <c r="F73" s="2" t="s">
        <v>27</v>
      </c>
      <c r="G73" s="7" t="s">
        <v>98</v>
      </c>
      <c r="H73" s="41">
        <f t="shared" si="234"/>
        <v>230000</v>
      </c>
      <c r="I73" s="41">
        <f t="shared" si="235"/>
        <v>0</v>
      </c>
      <c r="J73" s="5"/>
      <c r="K73" s="9"/>
      <c r="L73" s="9"/>
      <c r="M73" s="9"/>
      <c r="N73" s="9"/>
      <c r="O73" s="9"/>
      <c r="P73" s="41">
        <f t="shared" si="236"/>
        <v>230000</v>
      </c>
      <c r="Q73" s="9">
        <v>30000</v>
      </c>
      <c r="R73" s="9">
        <v>200000</v>
      </c>
      <c r="S73" s="9"/>
      <c r="T73" s="73">
        <f t="shared" si="237"/>
        <v>0</v>
      </c>
      <c r="U73" s="73">
        <f t="shared" si="238"/>
        <v>-230000</v>
      </c>
      <c r="V73" s="9">
        <f t="shared" si="239"/>
        <v>0</v>
      </c>
      <c r="W73" s="9">
        <f t="shared" si="240"/>
        <v>-149500</v>
      </c>
      <c r="X73" s="9">
        <v>42328</v>
      </c>
      <c r="Y73" s="9">
        <v>23868</v>
      </c>
      <c r="Z73" s="78">
        <f t="shared" si="241"/>
        <v>0</v>
      </c>
      <c r="AA73" s="78">
        <f t="shared" si="242"/>
        <v>-0.84</v>
      </c>
      <c r="AB73" s="78">
        <f t="shared" si="243"/>
        <v>-0.84</v>
      </c>
      <c r="AC73" s="47">
        <v>0</v>
      </c>
      <c r="AD73" s="47">
        <v>-0.62</v>
      </c>
      <c r="AE73" s="47">
        <f t="shared" si="244"/>
        <v>-0.62</v>
      </c>
    </row>
    <row r="74" spans="1:31" x14ac:dyDescent="0.25">
      <c r="A74" s="30"/>
      <c r="B74" s="31"/>
      <c r="C74" s="32"/>
      <c r="D74" s="33" t="s">
        <v>168</v>
      </c>
      <c r="E74" s="31"/>
      <c r="F74" s="31"/>
      <c r="G74" s="32"/>
      <c r="H74" s="34">
        <f>SUBTOTAL(9,H70:H73)</f>
        <v>540640</v>
      </c>
      <c r="I74" s="34">
        <f t="shared" ref="I74:AB74" si="245">SUBTOTAL(9,I70:I73)</f>
        <v>125640</v>
      </c>
      <c r="J74" s="34">
        <f t="shared" si="245"/>
        <v>4</v>
      </c>
      <c r="K74" s="34">
        <f t="shared" si="245"/>
        <v>100640</v>
      </c>
      <c r="L74" s="34">
        <f t="shared" si="245"/>
        <v>25000</v>
      </c>
      <c r="M74" s="34">
        <f t="shared" si="245"/>
        <v>0</v>
      </c>
      <c r="N74" s="34">
        <f t="shared" si="245"/>
        <v>0</v>
      </c>
      <c r="O74" s="34">
        <f t="shared" si="245"/>
        <v>0</v>
      </c>
      <c r="P74" s="34">
        <f t="shared" si="245"/>
        <v>415000</v>
      </c>
      <c r="Q74" s="34">
        <f t="shared" si="245"/>
        <v>45000</v>
      </c>
      <c r="R74" s="34">
        <f t="shared" si="245"/>
        <v>370000</v>
      </c>
      <c r="S74" s="34">
        <f t="shared" si="245"/>
        <v>0</v>
      </c>
      <c r="T74" s="34">
        <f t="shared" si="245"/>
        <v>-25000</v>
      </c>
      <c r="U74" s="34">
        <f t="shared" si="245"/>
        <v>-415000</v>
      </c>
      <c r="V74" s="34">
        <f t="shared" si="245"/>
        <v>-16250</v>
      </c>
      <c r="W74" s="34">
        <f t="shared" si="245"/>
        <v>-269750</v>
      </c>
      <c r="X74" s="34">
        <f t="shared" si="245"/>
        <v>98395</v>
      </c>
      <c r="Y74" s="34">
        <f t="shared" si="245"/>
        <v>77458</v>
      </c>
      <c r="Z74" s="48">
        <f t="shared" si="245"/>
        <v>0</v>
      </c>
      <c r="AA74" s="48">
        <f t="shared" si="245"/>
        <v>-1.47</v>
      </c>
      <c r="AB74" s="48">
        <f t="shared" si="245"/>
        <v>-1.47</v>
      </c>
      <c r="AC74" s="48">
        <v>-0.03</v>
      </c>
      <c r="AD74" s="48">
        <v>-1.06</v>
      </c>
      <c r="AE74" s="48">
        <f t="shared" ref="AE74" si="246">SUBTOTAL(9,AE70:AE73)</f>
        <v>-1.0899999999999999</v>
      </c>
    </row>
    <row r="75" spans="1:31" x14ac:dyDescent="0.25">
      <c r="A75" s="26">
        <v>1425</v>
      </c>
      <c r="B75" s="6">
        <v>600010023</v>
      </c>
      <c r="C75" s="27">
        <v>62237039</v>
      </c>
      <c r="D75" s="28" t="s">
        <v>38</v>
      </c>
      <c r="E75" s="6">
        <v>3122</v>
      </c>
      <c r="F75" s="6" t="s">
        <v>18</v>
      </c>
      <c r="G75" s="6" t="s">
        <v>19</v>
      </c>
      <c r="H75" s="41">
        <f t="shared" ref="H75:H78" si="247">I75+P75</f>
        <v>152000</v>
      </c>
      <c r="I75" s="41">
        <f t="shared" ref="I75:I78" si="248">K75+L75+M75+N75+O75</f>
        <v>152000</v>
      </c>
      <c r="J75" s="5"/>
      <c r="K75" s="9"/>
      <c r="L75" s="9">
        <v>16000</v>
      </c>
      <c r="M75" s="9">
        <v>136000</v>
      </c>
      <c r="N75" s="9"/>
      <c r="O75" s="9"/>
      <c r="P75" s="41">
        <f t="shared" ref="P75:P78" si="249">Q75+R75+S75</f>
        <v>0</v>
      </c>
      <c r="Q75" s="9"/>
      <c r="R75" s="9"/>
      <c r="S75" s="9"/>
      <c r="T75" s="73">
        <f t="shared" ref="T75:T78" si="250">(L75+M75+N75)*-1</f>
        <v>-152000</v>
      </c>
      <c r="U75" s="73">
        <f t="shared" ref="U75:U78" si="251">(Q75+R75)*-1</f>
        <v>0</v>
      </c>
      <c r="V75" s="9">
        <f t="shared" ref="V75:V78" si="252">ROUND(T75*0.65,0)</f>
        <v>-98800</v>
      </c>
      <c r="W75" s="9">
        <f t="shared" ref="W75:W78" si="253">ROUND(U75*0.65,0)</f>
        <v>0</v>
      </c>
      <c r="X75" s="9">
        <v>56067</v>
      </c>
      <c r="Y75" s="9">
        <v>27130</v>
      </c>
      <c r="Z75" s="78">
        <f t="shared" ref="Z75:Z78" si="254">IF(T75=0,0,ROUND((T75+L75)/X75/10,2))</f>
        <v>-0.24</v>
      </c>
      <c r="AA75" s="78">
        <f t="shared" ref="AA75:AA78" si="255">IF(U75=0,0,ROUND((U75+Q75)/Y75/10,2))</f>
        <v>0</v>
      </c>
      <c r="AB75" s="78">
        <f t="shared" ref="AB75:AB78" si="256">Z75+AA75</f>
        <v>-0.24</v>
      </c>
      <c r="AC75" s="47">
        <v>-0.18</v>
      </c>
      <c r="AD75" s="47">
        <v>0</v>
      </c>
      <c r="AE75" s="47">
        <f t="shared" ref="AE75:AE78" si="257">AC75+AD75</f>
        <v>-0.18</v>
      </c>
    </row>
    <row r="76" spans="1:31" x14ac:dyDescent="0.25">
      <c r="A76" s="5">
        <v>1425</v>
      </c>
      <c r="B76" s="2">
        <v>600010023</v>
      </c>
      <c r="C76" s="7">
        <v>62237039</v>
      </c>
      <c r="D76" s="8" t="s">
        <v>38</v>
      </c>
      <c r="E76" s="20">
        <v>3122</v>
      </c>
      <c r="F76" s="20" t="s">
        <v>112</v>
      </c>
      <c r="G76" s="20" t="s">
        <v>98</v>
      </c>
      <c r="H76" s="41">
        <f t="shared" si="247"/>
        <v>0</v>
      </c>
      <c r="I76" s="41">
        <f t="shared" si="248"/>
        <v>0</v>
      </c>
      <c r="J76" s="5"/>
      <c r="K76" s="9"/>
      <c r="L76" s="9"/>
      <c r="M76" s="9"/>
      <c r="N76" s="9"/>
      <c r="O76" s="9"/>
      <c r="P76" s="41">
        <f t="shared" si="249"/>
        <v>0</v>
      </c>
      <c r="Q76" s="9"/>
      <c r="R76" s="9"/>
      <c r="S76" s="9"/>
      <c r="T76" s="73">
        <f t="shared" si="250"/>
        <v>0</v>
      </c>
      <c r="U76" s="73">
        <f t="shared" si="251"/>
        <v>0</v>
      </c>
      <c r="V76" s="9">
        <f t="shared" si="252"/>
        <v>0</v>
      </c>
      <c r="W76" s="9">
        <f t="shared" si="253"/>
        <v>0</v>
      </c>
      <c r="X76" s="46" t="s">
        <v>229</v>
      </c>
      <c r="Y76" s="46" t="s">
        <v>229</v>
      </c>
      <c r="Z76" s="78">
        <f t="shared" si="254"/>
        <v>0</v>
      </c>
      <c r="AA76" s="78">
        <f t="shared" si="255"/>
        <v>0</v>
      </c>
      <c r="AB76" s="78">
        <f t="shared" si="256"/>
        <v>0</v>
      </c>
      <c r="AC76" s="47">
        <v>0</v>
      </c>
      <c r="AD76" s="47">
        <v>0</v>
      </c>
      <c r="AE76" s="47">
        <f t="shared" si="257"/>
        <v>0</v>
      </c>
    </row>
    <row r="77" spans="1:31" x14ac:dyDescent="0.25">
      <c r="A77" s="5">
        <v>1425</v>
      </c>
      <c r="B77" s="2">
        <v>600010023</v>
      </c>
      <c r="C77" s="7">
        <v>62237039</v>
      </c>
      <c r="D77" s="8" t="s">
        <v>38</v>
      </c>
      <c r="E77" s="2">
        <v>3141</v>
      </c>
      <c r="F77" s="2" t="s">
        <v>20</v>
      </c>
      <c r="G77" s="7" t="s">
        <v>98</v>
      </c>
      <c r="H77" s="41">
        <f t="shared" si="247"/>
        <v>0</v>
      </c>
      <c r="I77" s="41">
        <f t="shared" si="248"/>
        <v>0</v>
      </c>
      <c r="J77" s="5"/>
      <c r="K77" s="9"/>
      <c r="L77" s="9"/>
      <c r="M77" s="9"/>
      <c r="N77" s="9"/>
      <c r="O77" s="9"/>
      <c r="P77" s="41">
        <f t="shared" si="249"/>
        <v>0</v>
      </c>
      <c r="Q77" s="9"/>
      <c r="R77" s="9"/>
      <c r="S77" s="9"/>
      <c r="T77" s="73">
        <f t="shared" si="250"/>
        <v>0</v>
      </c>
      <c r="U77" s="73">
        <f t="shared" si="251"/>
        <v>0</v>
      </c>
      <c r="V77" s="9">
        <f t="shared" si="252"/>
        <v>0</v>
      </c>
      <c r="W77" s="9">
        <f t="shared" si="253"/>
        <v>0</v>
      </c>
      <c r="X77" s="46" t="s">
        <v>229</v>
      </c>
      <c r="Y77" s="9">
        <v>26460</v>
      </c>
      <c r="Z77" s="78">
        <f t="shared" si="254"/>
        <v>0</v>
      </c>
      <c r="AA77" s="78">
        <f t="shared" si="255"/>
        <v>0</v>
      </c>
      <c r="AB77" s="78">
        <f t="shared" si="256"/>
        <v>0</v>
      </c>
      <c r="AC77" s="47">
        <v>0</v>
      </c>
      <c r="AD77" s="47">
        <v>0</v>
      </c>
      <c r="AE77" s="47">
        <f t="shared" si="257"/>
        <v>0</v>
      </c>
    </row>
    <row r="78" spans="1:31" x14ac:dyDescent="0.25">
      <c r="A78" s="5">
        <v>1425</v>
      </c>
      <c r="B78" s="2">
        <v>600010023</v>
      </c>
      <c r="C78" s="7">
        <v>62237039</v>
      </c>
      <c r="D78" s="8" t="s">
        <v>38</v>
      </c>
      <c r="E78" s="2">
        <v>3147</v>
      </c>
      <c r="F78" s="2" t="s">
        <v>27</v>
      </c>
      <c r="G78" s="7" t="s">
        <v>98</v>
      </c>
      <c r="H78" s="41">
        <f t="shared" si="247"/>
        <v>0</v>
      </c>
      <c r="I78" s="41">
        <f t="shared" si="248"/>
        <v>0</v>
      </c>
      <c r="J78" s="5"/>
      <c r="K78" s="9"/>
      <c r="L78" s="9"/>
      <c r="M78" s="9"/>
      <c r="N78" s="9"/>
      <c r="O78" s="9"/>
      <c r="P78" s="41">
        <f t="shared" si="249"/>
        <v>0</v>
      </c>
      <c r="Q78" s="9"/>
      <c r="R78" s="9"/>
      <c r="S78" s="9"/>
      <c r="T78" s="73">
        <f t="shared" si="250"/>
        <v>0</v>
      </c>
      <c r="U78" s="73">
        <f t="shared" si="251"/>
        <v>0</v>
      </c>
      <c r="V78" s="9">
        <f t="shared" si="252"/>
        <v>0</v>
      </c>
      <c r="W78" s="9">
        <f t="shared" si="253"/>
        <v>0</v>
      </c>
      <c r="X78" s="9">
        <v>42328</v>
      </c>
      <c r="Y78" s="9">
        <v>23868</v>
      </c>
      <c r="Z78" s="78">
        <f t="shared" si="254"/>
        <v>0</v>
      </c>
      <c r="AA78" s="78">
        <f t="shared" si="255"/>
        <v>0</v>
      </c>
      <c r="AB78" s="78">
        <f t="shared" si="256"/>
        <v>0</v>
      </c>
      <c r="AC78" s="47">
        <v>0</v>
      </c>
      <c r="AD78" s="47">
        <v>0</v>
      </c>
      <c r="AE78" s="47">
        <f t="shared" si="257"/>
        <v>0</v>
      </c>
    </row>
    <row r="79" spans="1:31" x14ac:dyDescent="0.25">
      <c r="A79" s="30"/>
      <c r="B79" s="31"/>
      <c r="C79" s="32"/>
      <c r="D79" s="33" t="s">
        <v>169</v>
      </c>
      <c r="E79" s="31"/>
      <c r="F79" s="31"/>
      <c r="G79" s="32"/>
      <c r="H79" s="34">
        <f>SUBTOTAL(9,H75:H78)</f>
        <v>152000</v>
      </c>
      <c r="I79" s="34">
        <f t="shared" ref="I79:AB79" si="258">SUBTOTAL(9,I75:I78)</f>
        <v>152000</v>
      </c>
      <c r="J79" s="34">
        <f t="shared" si="258"/>
        <v>0</v>
      </c>
      <c r="K79" s="34">
        <f t="shared" si="258"/>
        <v>0</v>
      </c>
      <c r="L79" s="34">
        <f t="shared" si="258"/>
        <v>16000</v>
      </c>
      <c r="M79" s="34">
        <f t="shared" si="258"/>
        <v>136000</v>
      </c>
      <c r="N79" s="34">
        <f t="shared" si="258"/>
        <v>0</v>
      </c>
      <c r="O79" s="34">
        <f t="shared" si="258"/>
        <v>0</v>
      </c>
      <c r="P79" s="34">
        <f t="shared" si="258"/>
        <v>0</v>
      </c>
      <c r="Q79" s="34">
        <f t="shared" si="258"/>
        <v>0</v>
      </c>
      <c r="R79" s="34">
        <f t="shared" si="258"/>
        <v>0</v>
      </c>
      <c r="S79" s="34">
        <f t="shared" si="258"/>
        <v>0</v>
      </c>
      <c r="T79" s="34">
        <f t="shared" si="258"/>
        <v>-152000</v>
      </c>
      <c r="U79" s="34">
        <f t="shared" si="258"/>
        <v>0</v>
      </c>
      <c r="V79" s="34">
        <f t="shared" si="258"/>
        <v>-98800</v>
      </c>
      <c r="W79" s="34">
        <f t="shared" si="258"/>
        <v>0</v>
      </c>
      <c r="X79" s="34">
        <f t="shared" si="258"/>
        <v>98395</v>
      </c>
      <c r="Y79" s="34">
        <f t="shared" si="258"/>
        <v>77458</v>
      </c>
      <c r="Z79" s="48">
        <f t="shared" si="258"/>
        <v>-0.24</v>
      </c>
      <c r="AA79" s="48">
        <f t="shared" si="258"/>
        <v>0</v>
      </c>
      <c r="AB79" s="48">
        <f t="shared" si="258"/>
        <v>-0.24</v>
      </c>
      <c r="AC79" s="48">
        <v>-0.18</v>
      </c>
      <c r="AD79" s="48">
        <v>0</v>
      </c>
      <c r="AE79" s="48">
        <f t="shared" ref="AE79" si="259">SUBTOTAL(9,AE75:AE78)</f>
        <v>-0.18</v>
      </c>
    </row>
    <row r="80" spans="1:31" x14ac:dyDescent="0.25">
      <c r="A80" s="26">
        <v>1426</v>
      </c>
      <c r="B80" s="6">
        <v>600020371</v>
      </c>
      <c r="C80" s="27">
        <v>60252600</v>
      </c>
      <c r="D80" s="28" t="s">
        <v>39</v>
      </c>
      <c r="E80" s="6">
        <v>3122</v>
      </c>
      <c r="F80" s="6" t="s">
        <v>18</v>
      </c>
      <c r="G80" s="6" t="s">
        <v>19</v>
      </c>
      <c r="H80" s="41">
        <f t="shared" ref="H80:H82" si="260">I80+P80</f>
        <v>140000</v>
      </c>
      <c r="I80" s="41">
        <f t="shared" ref="I80:I82" si="261">K80+L80+M80+N80+O80</f>
        <v>20000</v>
      </c>
      <c r="J80" s="5"/>
      <c r="K80" s="9"/>
      <c r="L80" s="9">
        <v>20000</v>
      </c>
      <c r="M80" s="9"/>
      <c r="N80" s="9"/>
      <c r="O80" s="9"/>
      <c r="P80" s="41">
        <f t="shared" ref="P80:P82" si="262">Q80+R80+S80</f>
        <v>120000</v>
      </c>
      <c r="Q80" s="9">
        <v>20000</v>
      </c>
      <c r="R80" s="9">
        <v>100000</v>
      </c>
      <c r="S80" s="9"/>
      <c r="T80" s="73">
        <f t="shared" ref="T80:T82" si="263">(L80+M80+N80)*-1</f>
        <v>-20000</v>
      </c>
      <c r="U80" s="73">
        <f t="shared" ref="U80:U82" si="264">(Q80+R80)*-1</f>
        <v>-120000</v>
      </c>
      <c r="V80" s="9">
        <f t="shared" ref="V80:V82" si="265">ROUND(T80*0.65,0)</f>
        <v>-13000</v>
      </c>
      <c r="W80" s="9">
        <f t="shared" ref="W80:W82" si="266">ROUND(U80*0.65,0)</f>
        <v>-78000</v>
      </c>
      <c r="X80" s="9">
        <v>56067</v>
      </c>
      <c r="Y80" s="9">
        <v>27130</v>
      </c>
      <c r="Z80" s="78">
        <f t="shared" ref="Z80:Z82" si="267">IF(T80=0,0,ROUND((T80+L80)/X80/10,2))</f>
        <v>0</v>
      </c>
      <c r="AA80" s="78">
        <f t="shared" ref="AA80:AA82" si="268">IF(U80=0,0,ROUND((U80+Q80)/Y80/10,2))</f>
        <v>-0.37</v>
      </c>
      <c r="AB80" s="78">
        <f t="shared" ref="AB80:AB82" si="269">Z80+AA80</f>
        <v>-0.37</v>
      </c>
      <c r="AC80" s="47">
        <v>-0.03</v>
      </c>
      <c r="AD80" s="47">
        <v>-0.28999999999999998</v>
      </c>
      <c r="AE80" s="47">
        <f t="shared" ref="AE80:AE82" si="270">AC80+AD80</f>
        <v>-0.31999999999999995</v>
      </c>
    </row>
    <row r="81" spans="1:31" x14ac:dyDescent="0.25">
      <c r="A81" s="5">
        <v>1426</v>
      </c>
      <c r="B81" s="2">
        <v>600020371</v>
      </c>
      <c r="C81" s="7">
        <v>60252600</v>
      </c>
      <c r="D81" s="8" t="s">
        <v>39</v>
      </c>
      <c r="E81" s="20">
        <v>3122</v>
      </c>
      <c r="F81" s="20" t="s">
        <v>112</v>
      </c>
      <c r="G81" s="20" t="s">
        <v>98</v>
      </c>
      <c r="H81" s="41">
        <f t="shared" si="260"/>
        <v>0</v>
      </c>
      <c r="I81" s="41">
        <f t="shared" si="261"/>
        <v>0</v>
      </c>
      <c r="J81" s="5"/>
      <c r="K81" s="9"/>
      <c r="L81" s="9"/>
      <c r="M81" s="9"/>
      <c r="N81" s="9"/>
      <c r="O81" s="9"/>
      <c r="P81" s="41">
        <f t="shared" si="262"/>
        <v>0</v>
      </c>
      <c r="Q81" s="9"/>
      <c r="R81" s="9"/>
      <c r="S81" s="9"/>
      <c r="T81" s="73">
        <f t="shared" si="263"/>
        <v>0</v>
      </c>
      <c r="U81" s="73">
        <f t="shared" si="264"/>
        <v>0</v>
      </c>
      <c r="V81" s="9">
        <f t="shared" si="265"/>
        <v>0</v>
      </c>
      <c r="W81" s="9">
        <f t="shared" si="266"/>
        <v>0</v>
      </c>
      <c r="X81" s="46" t="s">
        <v>229</v>
      </c>
      <c r="Y81" s="46" t="s">
        <v>229</v>
      </c>
      <c r="Z81" s="78">
        <f t="shared" si="267"/>
        <v>0</v>
      </c>
      <c r="AA81" s="78">
        <f t="shared" si="268"/>
        <v>0</v>
      </c>
      <c r="AB81" s="78">
        <f t="shared" si="269"/>
        <v>0</v>
      </c>
      <c r="AC81" s="47">
        <v>0</v>
      </c>
      <c r="AD81" s="47">
        <v>0</v>
      </c>
      <c r="AE81" s="47">
        <f t="shared" si="270"/>
        <v>0</v>
      </c>
    </row>
    <row r="82" spans="1:31" x14ac:dyDescent="0.25">
      <c r="A82" s="5">
        <v>1426</v>
      </c>
      <c r="B82" s="2">
        <v>600020371</v>
      </c>
      <c r="C82" s="7">
        <v>60252600</v>
      </c>
      <c r="D82" s="8" t="s">
        <v>39</v>
      </c>
      <c r="E82" s="2">
        <v>3150</v>
      </c>
      <c r="F82" s="2" t="s">
        <v>31</v>
      </c>
      <c r="G82" s="2" t="s">
        <v>19</v>
      </c>
      <c r="H82" s="41">
        <f t="shared" si="260"/>
        <v>10000</v>
      </c>
      <c r="I82" s="41">
        <f t="shared" si="261"/>
        <v>10000</v>
      </c>
      <c r="J82" s="5"/>
      <c r="K82" s="9"/>
      <c r="L82" s="9">
        <v>10000</v>
      </c>
      <c r="M82" s="9"/>
      <c r="N82" s="9"/>
      <c r="O82" s="9"/>
      <c r="P82" s="41">
        <f t="shared" si="262"/>
        <v>0</v>
      </c>
      <c r="Q82" s="9"/>
      <c r="R82" s="9"/>
      <c r="S82" s="9"/>
      <c r="T82" s="73">
        <f t="shared" si="263"/>
        <v>-10000</v>
      </c>
      <c r="U82" s="73">
        <f t="shared" si="264"/>
        <v>0</v>
      </c>
      <c r="V82" s="9">
        <f t="shared" si="265"/>
        <v>-6500</v>
      </c>
      <c r="W82" s="9">
        <f t="shared" si="266"/>
        <v>0</v>
      </c>
      <c r="X82" s="9">
        <v>51885</v>
      </c>
      <c r="Y82" s="9">
        <v>27135</v>
      </c>
      <c r="Z82" s="78">
        <f t="shared" si="267"/>
        <v>0</v>
      </c>
      <c r="AA82" s="78">
        <f t="shared" si="268"/>
        <v>0</v>
      </c>
      <c r="AB82" s="78">
        <f t="shared" si="269"/>
        <v>0</v>
      </c>
      <c r="AC82" s="47">
        <v>-0.01</v>
      </c>
      <c r="AD82" s="47">
        <v>0</v>
      </c>
      <c r="AE82" s="47">
        <f t="shared" si="270"/>
        <v>-0.01</v>
      </c>
    </row>
    <row r="83" spans="1:31" x14ac:dyDescent="0.25">
      <c r="A83" s="30"/>
      <c r="B83" s="31"/>
      <c r="C83" s="32"/>
      <c r="D83" s="33" t="s">
        <v>170</v>
      </c>
      <c r="E83" s="31"/>
      <c r="F83" s="31"/>
      <c r="G83" s="31"/>
      <c r="H83" s="34">
        <f>SUBTOTAL(9,H80:H82)</f>
        <v>150000</v>
      </c>
      <c r="I83" s="34">
        <f t="shared" ref="I83:AB83" si="271">SUBTOTAL(9,I80:I82)</f>
        <v>30000</v>
      </c>
      <c r="J83" s="34">
        <f t="shared" si="271"/>
        <v>0</v>
      </c>
      <c r="K83" s="34">
        <f t="shared" si="271"/>
        <v>0</v>
      </c>
      <c r="L83" s="34">
        <f t="shared" si="271"/>
        <v>30000</v>
      </c>
      <c r="M83" s="34">
        <f t="shared" si="271"/>
        <v>0</v>
      </c>
      <c r="N83" s="34">
        <f t="shared" si="271"/>
        <v>0</v>
      </c>
      <c r="O83" s="34">
        <f t="shared" si="271"/>
        <v>0</v>
      </c>
      <c r="P83" s="34">
        <f t="shared" si="271"/>
        <v>120000</v>
      </c>
      <c r="Q83" s="34">
        <f t="shared" si="271"/>
        <v>20000</v>
      </c>
      <c r="R83" s="34">
        <f t="shared" si="271"/>
        <v>100000</v>
      </c>
      <c r="S83" s="34">
        <f t="shared" si="271"/>
        <v>0</v>
      </c>
      <c r="T83" s="34">
        <f t="shared" si="271"/>
        <v>-30000</v>
      </c>
      <c r="U83" s="34">
        <f t="shared" si="271"/>
        <v>-120000</v>
      </c>
      <c r="V83" s="34">
        <f t="shared" si="271"/>
        <v>-19500</v>
      </c>
      <c r="W83" s="34">
        <f t="shared" si="271"/>
        <v>-78000</v>
      </c>
      <c r="X83" s="34">
        <f t="shared" si="271"/>
        <v>107952</v>
      </c>
      <c r="Y83" s="34">
        <f t="shared" si="271"/>
        <v>54265</v>
      </c>
      <c r="Z83" s="48">
        <f t="shared" si="271"/>
        <v>0</v>
      </c>
      <c r="AA83" s="48">
        <f t="shared" si="271"/>
        <v>-0.37</v>
      </c>
      <c r="AB83" s="48">
        <f t="shared" si="271"/>
        <v>-0.37</v>
      </c>
      <c r="AC83" s="48">
        <v>-0.04</v>
      </c>
      <c r="AD83" s="48">
        <v>-0.28999999999999998</v>
      </c>
      <c r="AE83" s="48">
        <f t="shared" ref="AE83" si="272">SUBTOTAL(9,AE80:AE82)</f>
        <v>-0.32999999999999996</v>
      </c>
    </row>
    <row r="84" spans="1:31" x14ac:dyDescent="0.25">
      <c r="A84" s="26">
        <v>1427</v>
      </c>
      <c r="B84" s="6">
        <v>600010422</v>
      </c>
      <c r="C84" s="27">
        <v>60252766</v>
      </c>
      <c r="D84" s="28" t="s">
        <v>40</v>
      </c>
      <c r="E84" s="6">
        <v>3122</v>
      </c>
      <c r="F84" s="6" t="s">
        <v>18</v>
      </c>
      <c r="G84" s="6" t="s">
        <v>19</v>
      </c>
      <c r="H84" s="41">
        <f t="shared" ref="H84:H87" si="273">I84+P84</f>
        <v>345640</v>
      </c>
      <c r="I84" s="41">
        <f t="shared" ref="I84:I87" si="274">K84+L84+M84+N84+O84</f>
        <v>185640</v>
      </c>
      <c r="J84" s="5">
        <v>4</v>
      </c>
      <c r="K84" s="9">
        <v>100640</v>
      </c>
      <c r="L84" s="9">
        <v>85000</v>
      </c>
      <c r="M84" s="9"/>
      <c r="N84" s="9"/>
      <c r="O84" s="9"/>
      <c r="P84" s="41">
        <f t="shared" ref="P84:P87" si="275">Q84+R84+S84</f>
        <v>160000</v>
      </c>
      <c r="Q84" s="9"/>
      <c r="R84" s="9">
        <v>160000</v>
      </c>
      <c r="S84" s="9"/>
      <c r="T84" s="73">
        <f t="shared" ref="T84:T87" si="276">(L84+M84+N84)*-1</f>
        <v>-85000</v>
      </c>
      <c r="U84" s="73">
        <f t="shared" ref="U84:U87" si="277">(Q84+R84)*-1</f>
        <v>-160000</v>
      </c>
      <c r="V84" s="9">
        <f t="shared" ref="V84:V87" si="278">ROUND(T84*0.65,0)</f>
        <v>-55250</v>
      </c>
      <c r="W84" s="9">
        <f t="shared" ref="W84:W87" si="279">ROUND(U84*0.65,0)</f>
        <v>-104000</v>
      </c>
      <c r="X84" s="9">
        <v>56067</v>
      </c>
      <c r="Y84" s="9">
        <v>27130</v>
      </c>
      <c r="Z84" s="78">
        <f t="shared" ref="Z84:Z87" si="280">IF(T84=0,0,ROUND((T84+L84)/X84/10,2))</f>
        <v>0</v>
      </c>
      <c r="AA84" s="78">
        <f t="shared" ref="AA84:AA87" si="281">IF(U84=0,0,ROUND((U84+Q84)/Y84/10,2))</f>
        <v>-0.59</v>
      </c>
      <c r="AB84" s="78">
        <f t="shared" ref="AB84:AB87" si="282">Z84+AA84</f>
        <v>-0.59</v>
      </c>
      <c r="AC84" s="47">
        <v>-0.1</v>
      </c>
      <c r="AD84" s="47">
        <v>-0.38</v>
      </c>
      <c r="AE84" s="47">
        <f t="shared" ref="AE84:AE87" si="283">AC84+AD84</f>
        <v>-0.48</v>
      </c>
    </row>
    <row r="85" spans="1:31" x14ac:dyDescent="0.25">
      <c r="A85" s="5">
        <v>1427</v>
      </c>
      <c r="B85" s="2">
        <v>600010422</v>
      </c>
      <c r="C85" s="7">
        <v>60252766</v>
      </c>
      <c r="D85" s="8" t="s">
        <v>40</v>
      </c>
      <c r="E85" s="20">
        <v>3122</v>
      </c>
      <c r="F85" s="20" t="s">
        <v>112</v>
      </c>
      <c r="G85" s="20" t="s">
        <v>98</v>
      </c>
      <c r="H85" s="41">
        <f t="shared" si="273"/>
        <v>0</v>
      </c>
      <c r="I85" s="41">
        <f t="shared" si="274"/>
        <v>0</v>
      </c>
      <c r="J85" s="5"/>
      <c r="K85" s="9"/>
      <c r="L85" s="9"/>
      <c r="M85" s="9"/>
      <c r="N85" s="9"/>
      <c r="O85" s="9"/>
      <c r="P85" s="41">
        <f t="shared" si="275"/>
        <v>0</v>
      </c>
      <c r="Q85" s="9"/>
      <c r="R85" s="9"/>
      <c r="S85" s="9"/>
      <c r="T85" s="73">
        <f t="shared" si="276"/>
        <v>0</v>
      </c>
      <c r="U85" s="73">
        <f t="shared" si="277"/>
        <v>0</v>
      </c>
      <c r="V85" s="9">
        <f t="shared" si="278"/>
        <v>0</v>
      </c>
      <c r="W85" s="9">
        <f t="shared" si="279"/>
        <v>0</v>
      </c>
      <c r="X85" s="46" t="s">
        <v>229</v>
      </c>
      <c r="Y85" s="46" t="s">
        <v>229</v>
      </c>
      <c r="Z85" s="78">
        <f t="shared" si="280"/>
        <v>0</v>
      </c>
      <c r="AA85" s="78">
        <f t="shared" si="281"/>
        <v>0</v>
      </c>
      <c r="AB85" s="78">
        <f t="shared" si="282"/>
        <v>0</v>
      </c>
      <c r="AC85" s="47">
        <v>0</v>
      </c>
      <c r="AD85" s="47">
        <v>0</v>
      </c>
      <c r="AE85" s="47">
        <f t="shared" si="283"/>
        <v>0</v>
      </c>
    </row>
    <row r="86" spans="1:31" x14ac:dyDescent="0.25">
      <c r="A86" s="5">
        <v>1427</v>
      </c>
      <c r="B86" s="2">
        <v>600010422</v>
      </c>
      <c r="C86" s="7">
        <v>60252766</v>
      </c>
      <c r="D86" s="8" t="s">
        <v>40</v>
      </c>
      <c r="E86" s="2">
        <v>3141</v>
      </c>
      <c r="F86" s="2" t="s">
        <v>20</v>
      </c>
      <c r="G86" s="7" t="s">
        <v>98</v>
      </c>
      <c r="H86" s="41">
        <f t="shared" si="273"/>
        <v>0</v>
      </c>
      <c r="I86" s="41">
        <f t="shared" si="274"/>
        <v>0</v>
      </c>
      <c r="J86" s="5"/>
      <c r="K86" s="9"/>
      <c r="L86" s="9"/>
      <c r="M86" s="9"/>
      <c r="N86" s="9"/>
      <c r="O86" s="9"/>
      <c r="P86" s="41">
        <f t="shared" si="275"/>
        <v>0</v>
      </c>
      <c r="Q86" s="9"/>
      <c r="R86" s="9"/>
      <c r="S86" s="9"/>
      <c r="T86" s="73">
        <f t="shared" si="276"/>
        <v>0</v>
      </c>
      <c r="U86" s="73">
        <f t="shared" si="277"/>
        <v>0</v>
      </c>
      <c r="V86" s="9">
        <f t="shared" si="278"/>
        <v>0</v>
      </c>
      <c r="W86" s="9">
        <f t="shared" si="279"/>
        <v>0</v>
      </c>
      <c r="X86" s="46" t="s">
        <v>229</v>
      </c>
      <c r="Y86" s="9">
        <v>26460</v>
      </c>
      <c r="Z86" s="78">
        <f t="shared" si="280"/>
        <v>0</v>
      </c>
      <c r="AA86" s="78">
        <f t="shared" si="281"/>
        <v>0</v>
      </c>
      <c r="AB86" s="78">
        <f t="shared" si="282"/>
        <v>0</v>
      </c>
      <c r="AC86" s="47">
        <v>0</v>
      </c>
      <c r="AD86" s="47">
        <v>0</v>
      </c>
      <c r="AE86" s="47">
        <f t="shared" si="283"/>
        <v>0</v>
      </c>
    </row>
    <row r="87" spans="1:31" x14ac:dyDescent="0.25">
      <c r="A87" s="5">
        <v>1427</v>
      </c>
      <c r="B87" s="2">
        <v>600010422</v>
      </c>
      <c r="C87" s="7">
        <v>60252766</v>
      </c>
      <c r="D87" s="8" t="s">
        <v>40</v>
      </c>
      <c r="E87" s="2">
        <v>3147</v>
      </c>
      <c r="F87" s="2" t="s">
        <v>27</v>
      </c>
      <c r="G87" s="7" t="s">
        <v>98</v>
      </c>
      <c r="H87" s="41">
        <f t="shared" si="273"/>
        <v>396960</v>
      </c>
      <c r="I87" s="41">
        <f t="shared" si="274"/>
        <v>0</v>
      </c>
      <c r="J87" s="5"/>
      <c r="K87" s="9"/>
      <c r="L87" s="9"/>
      <c r="M87" s="9"/>
      <c r="N87" s="9"/>
      <c r="O87" s="9"/>
      <c r="P87" s="41">
        <f t="shared" si="275"/>
        <v>396960</v>
      </c>
      <c r="Q87" s="9"/>
      <c r="R87" s="9">
        <v>396960</v>
      </c>
      <c r="S87" s="9"/>
      <c r="T87" s="73">
        <f t="shared" si="276"/>
        <v>0</v>
      </c>
      <c r="U87" s="73">
        <f t="shared" si="277"/>
        <v>-396960</v>
      </c>
      <c r="V87" s="9">
        <f t="shared" si="278"/>
        <v>0</v>
      </c>
      <c r="W87" s="9">
        <f t="shared" si="279"/>
        <v>-258024</v>
      </c>
      <c r="X87" s="9">
        <v>42328</v>
      </c>
      <c r="Y87" s="9">
        <v>23868</v>
      </c>
      <c r="Z87" s="78">
        <f t="shared" si="280"/>
        <v>0</v>
      </c>
      <c r="AA87" s="78">
        <f t="shared" si="281"/>
        <v>-1.66</v>
      </c>
      <c r="AB87" s="78">
        <f t="shared" si="282"/>
        <v>-1.66</v>
      </c>
      <c r="AC87" s="47">
        <v>0</v>
      </c>
      <c r="AD87" s="47">
        <v>-1.08</v>
      </c>
      <c r="AE87" s="47">
        <f t="shared" si="283"/>
        <v>-1.08</v>
      </c>
    </row>
    <row r="88" spans="1:31" x14ac:dyDescent="0.25">
      <c r="A88" s="30"/>
      <c r="B88" s="31"/>
      <c r="C88" s="32"/>
      <c r="D88" s="33" t="s">
        <v>171</v>
      </c>
      <c r="E88" s="31"/>
      <c r="F88" s="31"/>
      <c r="G88" s="32"/>
      <c r="H88" s="34">
        <f>SUBTOTAL(9,H84:H87)</f>
        <v>742600</v>
      </c>
      <c r="I88" s="34">
        <f t="shared" ref="I88:AB88" si="284">SUBTOTAL(9,I84:I87)</f>
        <v>185640</v>
      </c>
      <c r="J88" s="34">
        <f t="shared" si="284"/>
        <v>4</v>
      </c>
      <c r="K88" s="34">
        <f t="shared" si="284"/>
        <v>100640</v>
      </c>
      <c r="L88" s="34">
        <f t="shared" si="284"/>
        <v>85000</v>
      </c>
      <c r="M88" s="34">
        <f t="shared" si="284"/>
        <v>0</v>
      </c>
      <c r="N88" s="34">
        <f t="shared" si="284"/>
        <v>0</v>
      </c>
      <c r="O88" s="34">
        <f t="shared" si="284"/>
        <v>0</v>
      </c>
      <c r="P88" s="34">
        <f t="shared" si="284"/>
        <v>556960</v>
      </c>
      <c r="Q88" s="34">
        <f t="shared" si="284"/>
        <v>0</v>
      </c>
      <c r="R88" s="34">
        <f t="shared" si="284"/>
        <v>556960</v>
      </c>
      <c r="S88" s="34">
        <f t="shared" si="284"/>
        <v>0</v>
      </c>
      <c r="T88" s="34">
        <f t="shared" si="284"/>
        <v>-85000</v>
      </c>
      <c r="U88" s="34">
        <f t="shared" si="284"/>
        <v>-556960</v>
      </c>
      <c r="V88" s="34">
        <f t="shared" si="284"/>
        <v>-55250</v>
      </c>
      <c r="W88" s="34">
        <f t="shared" si="284"/>
        <v>-362024</v>
      </c>
      <c r="X88" s="34">
        <f t="shared" si="284"/>
        <v>98395</v>
      </c>
      <c r="Y88" s="34">
        <f t="shared" si="284"/>
        <v>77458</v>
      </c>
      <c r="Z88" s="48">
        <f t="shared" si="284"/>
        <v>0</v>
      </c>
      <c r="AA88" s="48">
        <f t="shared" si="284"/>
        <v>-2.25</v>
      </c>
      <c r="AB88" s="48">
        <f t="shared" si="284"/>
        <v>-2.25</v>
      </c>
      <c r="AC88" s="48">
        <v>-0.1</v>
      </c>
      <c r="AD88" s="48">
        <v>-1.46</v>
      </c>
      <c r="AE88" s="48">
        <f t="shared" ref="AE88" si="285">SUBTOTAL(9,AE84:AE87)</f>
        <v>-1.56</v>
      </c>
    </row>
    <row r="89" spans="1:31" x14ac:dyDescent="0.25">
      <c r="A89" s="26">
        <v>1428</v>
      </c>
      <c r="B89" s="6">
        <v>600012646</v>
      </c>
      <c r="C89" s="27">
        <v>854999</v>
      </c>
      <c r="D89" s="28" t="s">
        <v>41</v>
      </c>
      <c r="E89" s="6">
        <v>3122</v>
      </c>
      <c r="F89" s="6" t="s">
        <v>18</v>
      </c>
      <c r="G89" s="6" t="s">
        <v>19</v>
      </c>
      <c r="H89" s="41">
        <f t="shared" ref="H89:H92" si="286">I89+P89</f>
        <v>489408</v>
      </c>
      <c r="I89" s="41">
        <f t="shared" ref="I89:I92" si="287">K89+L89+M89+N89+O89</f>
        <v>140640</v>
      </c>
      <c r="J89" s="5">
        <v>4</v>
      </c>
      <c r="K89" s="9">
        <v>100640</v>
      </c>
      <c r="L89" s="9">
        <v>40000</v>
      </c>
      <c r="M89" s="9"/>
      <c r="N89" s="9"/>
      <c r="O89" s="9"/>
      <c r="P89" s="41">
        <f t="shared" ref="P89:P92" si="288">Q89+R89+S89</f>
        <v>348768</v>
      </c>
      <c r="Q89" s="9">
        <v>30000</v>
      </c>
      <c r="R89" s="9">
        <v>318768</v>
      </c>
      <c r="S89" s="9"/>
      <c r="T89" s="73">
        <f t="shared" ref="T89:T92" si="289">(L89+M89+N89)*-1</f>
        <v>-40000</v>
      </c>
      <c r="U89" s="73">
        <f t="shared" ref="U89:U92" si="290">(Q89+R89)*-1</f>
        <v>-348768</v>
      </c>
      <c r="V89" s="9">
        <f t="shared" ref="V89:V92" si="291">ROUND(T89*0.65,0)</f>
        <v>-26000</v>
      </c>
      <c r="W89" s="9">
        <f t="shared" ref="W89:W92" si="292">ROUND(U89*0.65,0)</f>
        <v>-226699</v>
      </c>
      <c r="X89" s="9">
        <v>56067</v>
      </c>
      <c r="Y89" s="9">
        <v>27130</v>
      </c>
      <c r="Z89" s="78">
        <f t="shared" ref="Z89:Z92" si="293">IF(T89=0,0,ROUND((T89+L89)/X89/10,2))</f>
        <v>0</v>
      </c>
      <c r="AA89" s="78">
        <f t="shared" ref="AA89:AA92" si="294">IF(U89=0,0,ROUND((U89+Q89)/Y89/10,2))</f>
        <v>-1.17</v>
      </c>
      <c r="AB89" s="78">
        <f t="shared" ref="AB89:AB92" si="295">Z89+AA89</f>
        <v>-1.17</v>
      </c>
      <c r="AC89" s="47">
        <v>-0.05</v>
      </c>
      <c r="AD89" s="47">
        <v>-0.84</v>
      </c>
      <c r="AE89" s="47">
        <f t="shared" ref="AE89:AE92" si="296">AC89+AD89</f>
        <v>-0.89</v>
      </c>
    </row>
    <row r="90" spans="1:31" x14ac:dyDescent="0.25">
      <c r="A90" s="5">
        <v>1428</v>
      </c>
      <c r="B90" s="2">
        <v>600012646</v>
      </c>
      <c r="C90" s="7">
        <v>854999</v>
      </c>
      <c r="D90" s="8" t="s">
        <v>41</v>
      </c>
      <c r="E90" s="20">
        <v>3122</v>
      </c>
      <c r="F90" s="20" t="s">
        <v>112</v>
      </c>
      <c r="G90" s="20" t="s">
        <v>98</v>
      </c>
      <c r="H90" s="41">
        <f t="shared" si="286"/>
        <v>0</v>
      </c>
      <c r="I90" s="41">
        <f t="shared" si="287"/>
        <v>0</v>
      </c>
      <c r="J90" s="5"/>
      <c r="K90" s="9"/>
      <c r="L90" s="9"/>
      <c r="M90" s="9"/>
      <c r="N90" s="9"/>
      <c r="O90" s="9"/>
      <c r="P90" s="41">
        <f t="shared" si="288"/>
        <v>0</v>
      </c>
      <c r="Q90" s="9"/>
      <c r="R90" s="9"/>
      <c r="S90" s="9"/>
      <c r="T90" s="73">
        <f t="shared" si="289"/>
        <v>0</v>
      </c>
      <c r="U90" s="73">
        <f t="shared" si="290"/>
        <v>0</v>
      </c>
      <c r="V90" s="9">
        <f t="shared" si="291"/>
        <v>0</v>
      </c>
      <c r="W90" s="9">
        <f t="shared" si="292"/>
        <v>0</v>
      </c>
      <c r="X90" s="46" t="s">
        <v>229</v>
      </c>
      <c r="Y90" s="46" t="s">
        <v>229</v>
      </c>
      <c r="Z90" s="78">
        <f t="shared" si="293"/>
        <v>0</v>
      </c>
      <c r="AA90" s="78">
        <f t="shared" si="294"/>
        <v>0</v>
      </c>
      <c r="AB90" s="78">
        <f t="shared" si="295"/>
        <v>0</v>
      </c>
      <c r="AC90" s="47">
        <v>0</v>
      </c>
      <c r="AD90" s="47">
        <v>0</v>
      </c>
      <c r="AE90" s="47">
        <f t="shared" si="296"/>
        <v>0</v>
      </c>
    </row>
    <row r="91" spans="1:31" x14ac:dyDescent="0.25">
      <c r="A91" s="5">
        <v>1428</v>
      </c>
      <c r="B91" s="2">
        <v>600012646</v>
      </c>
      <c r="C91" s="7">
        <v>854999</v>
      </c>
      <c r="D91" s="8" t="s">
        <v>41</v>
      </c>
      <c r="E91" s="2">
        <v>3147</v>
      </c>
      <c r="F91" s="2" t="s">
        <v>27</v>
      </c>
      <c r="G91" s="7" t="s">
        <v>98</v>
      </c>
      <c r="H91" s="41">
        <f t="shared" si="286"/>
        <v>0</v>
      </c>
      <c r="I91" s="41">
        <f t="shared" si="287"/>
        <v>0</v>
      </c>
      <c r="J91" s="5"/>
      <c r="K91" s="9"/>
      <c r="L91" s="9"/>
      <c r="M91" s="9"/>
      <c r="N91" s="9"/>
      <c r="O91" s="9"/>
      <c r="P91" s="41">
        <f t="shared" si="288"/>
        <v>0</v>
      </c>
      <c r="Q91" s="9"/>
      <c r="R91" s="9"/>
      <c r="S91" s="9"/>
      <c r="T91" s="73">
        <f t="shared" si="289"/>
        <v>0</v>
      </c>
      <c r="U91" s="73">
        <f t="shared" si="290"/>
        <v>0</v>
      </c>
      <c r="V91" s="9">
        <f t="shared" si="291"/>
        <v>0</v>
      </c>
      <c r="W91" s="9">
        <f t="shared" si="292"/>
        <v>0</v>
      </c>
      <c r="X91" s="9">
        <v>42328</v>
      </c>
      <c r="Y91" s="9">
        <v>23868</v>
      </c>
      <c r="Z91" s="78">
        <f t="shared" si="293"/>
        <v>0</v>
      </c>
      <c r="AA91" s="78">
        <f t="shared" si="294"/>
        <v>0</v>
      </c>
      <c r="AB91" s="78">
        <f t="shared" si="295"/>
        <v>0</v>
      </c>
      <c r="AC91" s="47">
        <v>0</v>
      </c>
      <c r="AD91" s="47">
        <v>0</v>
      </c>
      <c r="AE91" s="47">
        <f t="shared" si="296"/>
        <v>0</v>
      </c>
    </row>
    <row r="92" spans="1:31" x14ac:dyDescent="0.25">
      <c r="A92" s="5">
        <v>1428</v>
      </c>
      <c r="B92" s="2">
        <v>600012646</v>
      </c>
      <c r="C92" s="7">
        <v>854999</v>
      </c>
      <c r="D92" s="8" t="s">
        <v>41</v>
      </c>
      <c r="E92" s="2">
        <v>3150</v>
      </c>
      <c r="F92" s="2" t="s">
        <v>31</v>
      </c>
      <c r="G92" s="2" t="s">
        <v>19</v>
      </c>
      <c r="H92" s="41">
        <f t="shared" si="286"/>
        <v>33360</v>
      </c>
      <c r="I92" s="41">
        <f t="shared" si="287"/>
        <v>24000</v>
      </c>
      <c r="J92" s="5"/>
      <c r="K92" s="9"/>
      <c r="L92" s="9"/>
      <c r="M92" s="9">
        <v>24000</v>
      </c>
      <c r="N92" s="9"/>
      <c r="O92" s="9"/>
      <c r="P92" s="41">
        <f t="shared" si="288"/>
        <v>9360</v>
      </c>
      <c r="Q92" s="9"/>
      <c r="R92" s="9">
        <v>9360</v>
      </c>
      <c r="S92" s="9"/>
      <c r="T92" s="73">
        <f t="shared" si="289"/>
        <v>-24000</v>
      </c>
      <c r="U92" s="73">
        <f t="shared" si="290"/>
        <v>-9360</v>
      </c>
      <c r="V92" s="9">
        <f t="shared" si="291"/>
        <v>-15600</v>
      </c>
      <c r="W92" s="9">
        <f t="shared" si="292"/>
        <v>-6084</v>
      </c>
      <c r="X92" s="9">
        <v>51885</v>
      </c>
      <c r="Y92" s="9">
        <v>27135</v>
      </c>
      <c r="Z92" s="78">
        <f t="shared" si="293"/>
        <v>-0.05</v>
      </c>
      <c r="AA92" s="78">
        <f t="shared" si="294"/>
        <v>-0.03</v>
      </c>
      <c r="AB92" s="78">
        <f t="shared" si="295"/>
        <v>-0.08</v>
      </c>
      <c r="AC92" s="47">
        <v>-0.03</v>
      </c>
      <c r="AD92" s="47">
        <v>-0.02</v>
      </c>
      <c r="AE92" s="47">
        <f t="shared" si="296"/>
        <v>-0.05</v>
      </c>
    </row>
    <row r="93" spans="1:31" x14ac:dyDescent="0.25">
      <c r="A93" s="30"/>
      <c r="B93" s="31"/>
      <c r="C93" s="32"/>
      <c r="D93" s="33" t="s">
        <v>172</v>
      </c>
      <c r="E93" s="31"/>
      <c r="F93" s="31"/>
      <c r="G93" s="31"/>
      <c r="H93" s="34">
        <f>SUBTOTAL(9,H89:H92)</f>
        <v>522768</v>
      </c>
      <c r="I93" s="34">
        <f t="shared" ref="I93:AB93" si="297">SUBTOTAL(9,I89:I92)</f>
        <v>164640</v>
      </c>
      <c r="J93" s="34">
        <f t="shared" si="297"/>
        <v>4</v>
      </c>
      <c r="K93" s="34">
        <f t="shared" si="297"/>
        <v>100640</v>
      </c>
      <c r="L93" s="34">
        <f t="shared" si="297"/>
        <v>40000</v>
      </c>
      <c r="M93" s="34">
        <f t="shared" si="297"/>
        <v>24000</v>
      </c>
      <c r="N93" s="34">
        <f t="shared" si="297"/>
        <v>0</v>
      </c>
      <c r="O93" s="34">
        <f t="shared" si="297"/>
        <v>0</v>
      </c>
      <c r="P93" s="34">
        <f t="shared" si="297"/>
        <v>358128</v>
      </c>
      <c r="Q93" s="34">
        <f t="shared" si="297"/>
        <v>30000</v>
      </c>
      <c r="R93" s="34">
        <f t="shared" si="297"/>
        <v>328128</v>
      </c>
      <c r="S93" s="34">
        <f t="shared" si="297"/>
        <v>0</v>
      </c>
      <c r="T93" s="34">
        <f t="shared" si="297"/>
        <v>-64000</v>
      </c>
      <c r="U93" s="34">
        <f t="shared" si="297"/>
        <v>-358128</v>
      </c>
      <c r="V93" s="34">
        <f t="shared" si="297"/>
        <v>-41600</v>
      </c>
      <c r="W93" s="34">
        <f t="shared" si="297"/>
        <v>-232783</v>
      </c>
      <c r="X93" s="34">
        <f t="shared" si="297"/>
        <v>150280</v>
      </c>
      <c r="Y93" s="34">
        <f t="shared" si="297"/>
        <v>78133</v>
      </c>
      <c r="Z93" s="48">
        <f t="shared" si="297"/>
        <v>-0.05</v>
      </c>
      <c r="AA93" s="48">
        <f t="shared" si="297"/>
        <v>-1.2</v>
      </c>
      <c r="AB93" s="48">
        <f t="shared" si="297"/>
        <v>-1.25</v>
      </c>
      <c r="AC93" s="48">
        <v>-0.08</v>
      </c>
      <c r="AD93" s="48">
        <v>-0.86</v>
      </c>
      <c r="AE93" s="48">
        <f t="shared" ref="AE93" si="298">SUBTOTAL(9,AE89:AE92)</f>
        <v>-0.94000000000000006</v>
      </c>
    </row>
    <row r="94" spans="1:31" x14ac:dyDescent="0.25">
      <c r="A94" s="26">
        <v>1429</v>
      </c>
      <c r="B94" s="6">
        <v>600019713</v>
      </c>
      <c r="C94" s="27">
        <v>673731</v>
      </c>
      <c r="D94" s="28" t="s">
        <v>42</v>
      </c>
      <c r="E94" s="6">
        <v>3122</v>
      </c>
      <c r="F94" s="6" t="s">
        <v>18</v>
      </c>
      <c r="G94" s="6" t="s">
        <v>19</v>
      </c>
      <c r="H94" s="41">
        <f t="shared" ref="H94:H101" si="299">I94+P94</f>
        <v>730160</v>
      </c>
      <c r="I94" s="41">
        <f t="shared" ref="I94:I101" si="300">K94+L94+M94+N94+O94</f>
        <v>663160</v>
      </c>
      <c r="J94" s="5">
        <v>24</v>
      </c>
      <c r="K94" s="9">
        <v>603840</v>
      </c>
      <c r="L94" s="9"/>
      <c r="M94" s="9">
        <f>59320</f>
        <v>59320</v>
      </c>
      <c r="N94" s="9"/>
      <c r="O94" s="9"/>
      <c r="P94" s="41">
        <f t="shared" ref="P94:P101" si="301">Q94+R94+S94</f>
        <v>67000</v>
      </c>
      <c r="Q94" s="9"/>
      <c r="R94" s="9">
        <v>67000</v>
      </c>
      <c r="S94" s="9"/>
      <c r="T94" s="73">
        <f t="shared" ref="T94:T101" si="302">(L94+M94+N94)*-1</f>
        <v>-59320</v>
      </c>
      <c r="U94" s="73">
        <f t="shared" ref="U94:U101" si="303">(Q94+R94)*-1</f>
        <v>-67000</v>
      </c>
      <c r="V94" s="9">
        <f t="shared" ref="V94:V101" si="304">ROUND(T94*0.65,0)</f>
        <v>-38558</v>
      </c>
      <c r="W94" s="9">
        <f t="shared" ref="W94:W101" si="305">ROUND(U94*0.65,0)</f>
        <v>-43550</v>
      </c>
      <c r="X94" s="9">
        <v>56067</v>
      </c>
      <c r="Y94" s="9">
        <v>27130</v>
      </c>
      <c r="Z94" s="78">
        <f t="shared" ref="Z94:Z101" si="306">IF(T94=0,0,ROUND((T94+L94)/X94/10,2))</f>
        <v>-0.11</v>
      </c>
      <c r="AA94" s="78">
        <f t="shared" ref="AA94:AA101" si="307">IF(U94=0,0,ROUND((U94+Q94)/Y94/10,2))</f>
        <v>-0.25</v>
      </c>
      <c r="AB94" s="78">
        <f t="shared" ref="AB94:AB101" si="308">Z94+AA94</f>
        <v>-0.36</v>
      </c>
      <c r="AC94" s="47">
        <v>-7.0000000000000007E-2</v>
      </c>
      <c r="AD94" s="47">
        <v>-0.16</v>
      </c>
      <c r="AE94" s="47">
        <f t="shared" ref="AE94:AE101" si="309">AC94+AD94</f>
        <v>-0.23</v>
      </c>
    </row>
    <row r="95" spans="1:31" x14ac:dyDescent="0.25">
      <c r="A95" s="5">
        <v>1429</v>
      </c>
      <c r="B95" s="2">
        <v>600019713</v>
      </c>
      <c r="C95" s="7">
        <v>673731</v>
      </c>
      <c r="D95" s="8" t="s">
        <v>42</v>
      </c>
      <c r="E95" s="20">
        <v>3122</v>
      </c>
      <c r="F95" s="20" t="s">
        <v>112</v>
      </c>
      <c r="G95" s="20" t="s">
        <v>98</v>
      </c>
      <c r="H95" s="41">
        <f t="shared" si="299"/>
        <v>0</v>
      </c>
      <c r="I95" s="41">
        <f t="shared" si="300"/>
        <v>0</v>
      </c>
      <c r="J95" s="5"/>
      <c r="K95" s="9"/>
      <c r="L95" s="9"/>
      <c r="M95" s="9"/>
      <c r="N95" s="9"/>
      <c r="O95" s="9"/>
      <c r="P95" s="41">
        <f t="shared" si="301"/>
        <v>0</v>
      </c>
      <c r="Q95" s="9"/>
      <c r="R95" s="9"/>
      <c r="S95" s="9"/>
      <c r="T95" s="73">
        <f t="shared" si="302"/>
        <v>0</v>
      </c>
      <c r="U95" s="73">
        <f t="shared" si="303"/>
        <v>0</v>
      </c>
      <c r="V95" s="9">
        <f t="shared" si="304"/>
        <v>0</v>
      </c>
      <c r="W95" s="9">
        <f t="shared" si="305"/>
        <v>0</v>
      </c>
      <c r="X95" s="46" t="s">
        <v>229</v>
      </c>
      <c r="Y95" s="46" t="s">
        <v>229</v>
      </c>
      <c r="Z95" s="78">
        <f t="shared" si="306"/>
        <v>0</v>
      </c>
      <c r="AA95" s="78">
        <f t="shared" si="307"/>
        <v>0</v>
      </c>
      <c r="AB95" s="78">
        <f t="shared" si="308"/>
        <v>0</v>
      </c>
      <c r="AC95" s="47">
        <v>0</v>
      </c>
      <c r="AD95" s="47">
        <v>0</v>
      </c>
      <c r="AE95" s="47">
        <f t="shared" si="309"/>
        <v>0</v>
      </c>
    </row>
    <row r="96" spans="1:31" x14ac:dyDescent="0.25">
      <c r="A96" s="5">
        <v>1429</v>
      </c>
      <c r="B96" s="2">
        <v>600019713</v>
      </c>
      <c r="C96" s="7">
        <v>673731</v>
      </c>
      <c r="D96" s="8" t="s">
        <v>42</v>
      </c>
      <c r="E96" s="2">
        <v>3141</v>
      </c>
      <c r="F96" s="2" t="s">
        <v>20</v>
      </c>
      <c r="G96" s="7" t="s">
        <v>98</v>
      </c>
      <c r="H96" s="41">
        <f t="shared" si="299"/>
        <v>0</v>
      </c>
      <c r="I96" s="41">
        <f t="shared" si="300"/>
        <v>0</v>
      </c>
      <c r="J96" s="5"/>
      <c r="K96" s="9"/>
      <c r="L96" s="9"/>
      <c r="M96" s="9"/>
      <c r="N96" s="9"/>
      <c r="O96" s="9"/>
      <c r="P96" s="41">
        <f t="shared" si="301"/>
        <v>0</v>
      </c>
      <c r="Q96" s="9"/>
      <c r="R96" s="9"/>
      <c r="S96" s="9"/>
      <c r="T96" s="73">
        <f t="shared" si="302"/>
        <v>0</v>
      </c>
      <c r="U96" s="73">
        <f t="shared" si="303"/>
        <v>0</v>
      </c>
      <c r="V96" s="9">
        <f t="shared" si="304"/>
        <v>0</v>
      </c>
      <c r="W96" s="9">
        <f t="shared" si="305"/>
        <v>0</v>
      </c>
      <c r="X96" s="46" t="s">
        <v>229</v>
      </c>
      <c r="Y96" s="9">
        <v>26460</v>
      </c>
      <c r="Z96" s="78">
        <f t="shared" si="306"/>
        <v>0</v>
      </c>
      <c r="AA96" s="78">
        <f t="shared" si="307"/>
        <v>0</v>
      </c>
      <c r="AB96" s="78">
        <f t="shared" si="308"/>
        <v>0</v>
      </c>
      <c r="AC96" s="47">
        <v>0</v>
      </c>
      <c r="AD96" s="47">
        <v>0</v>
      </c>
      <c r="AE96" s="47">
        <f t="shared" si="309"/>
        <v>0</v>
      </c>
    </row>
    <row r="97" spans="1:31" x14ac:dyDescent="0.25">
      <c r="A97" s="5">
        <v>1429</v>
      </c>
      <c r="B97" s="2">
        <v>600019713</v>
      </c>
      <c r="C97" s="7">
        <v>673731</v>
      </c>
      <c r="D97" s="8" t="s">
        <v>42</v>
      </c>
      <c r="E97" s="2">
        <v>3141</v>
      </c>
      <c r="F97" s="2" t="s">
        <v>20</v>
      </c>
      <c r="G97" s="7" t="s">
        <v>98</v>
      </c>
      <c r="H97" s="41">
        <f t="shared" si="299"/>
        <v>0</v>
      </c>
      <c r="I97" s="41">
        <f t="shared" si="300"/>
        <v>0</v>
      </c>
      <c r="J97" s="5"/>
      <c r="K97" s="9"/>
      <c r="L97" s="9"/>
      <c r="M97" s="9"/>
      <c r="N97" s="9"/>
      <c r="O97" s="9"/>
      <c r="P97" s="41">
        <f t="shared" si="301"/>
        <v>0</v>
      </c>
      <c r="Q97" s="9"/>
      <c r="R97" s="9"/>
      <c r="S97" s="9"/>
      <c r="T97" s="73">
        <f t="shared" si="302"/>
        <v>0</v>
      </c>
      <c r="U97" s="73">
        <f t="shared" si="303"/>
        <v>0</v>
      </c>
      <c r="V97" s="9">
        <f t="shared" si="304"/>
        <v>0</v>
      </c>
      <c r="W97" s="9">
        <f t="shared" si="305"/>
        <v>0</v>
      </c>
      <c r="X97" s="46" t="s">
        <v>229</v>
      </c>
      <c r="Y97" s="9">
        <v>26460</v>
      </c>
      <c r="Z97" s="78">
        <f t="shared" si="306"/>
        <v>0</v>
      </c>
      <c r="AA97" s="78">
        <f t="shared" si="307"/>
        <v>0</v>
      </c>
      <c r="AB97" s="78">
        <f t="shared" si="308"/>
        <v>0</v>
      </c>
      <c r="AC97" s="47">
        <v>0</v>
      </c>
      <c r="AD97" s="47">
        <v>0</v>
      </c>
      <c r="AE97" s="47">
        <f t="shared" si="309"/>
        <v>0</v>
      </c>
    </row>
    <row r="98" spans="1:31" x14ac:dyDescent="0.25">
      <c r="A98" s="5">
        <v>1429</v>
      </c>
      <c r="B98" s="2">
        <v>600019713</v>
      </c>
      <c r="C98" s="7">
        <v>673731</v>
      </c>
      <c r="D98" s="8" t="s">
        <v>42</v>
      </c>
      <c r="E98" s="2">
        <v>3141</v>
      </c>
      <c r="F98" s="2" t="s">
        <v>20</v>
      </c>
      <c r="G98" s="7" t="s">
        <v>98</v>
      </c>
      <c r="H98" s="41">
        <f t="shared" si="299"/>
        <v>0</v>
      </c>
      <c r="I98" s="41">
        <f t="shared" si="300"/>
        <v>0</v>
      </c>
      <c r="J98" s="5"/>
      <c r="K98" s="9"/>
      <c r="L98" s="9"/>
      <c r="M98" s="9"/>
      <c r="N98" s="9"/>
      <c r="O98" s="9"/>
      <c r="P98" s="41">
        <f t="shared" si="301"/>
        <v>0</v>
      </c>
      <c r="Q98" s="9"/>
      <c r="R98" s="9"/>
      <c r="S98" s="9"/>
      <c r="T98" s="73">
        <f t="shared" si="302"/>
        <v>0</v>
      </c>
      <c r="U98" s="73">
        <f t="shared" si="303"/>
        <v>0</v>
      </c>
      <c r="V98" s="9">
        <f t="shared" si="304"/>
        <v>0</v>
      </c>
      <c r="W98" s="9">
        <f t="shared" si="305"/>
        <v>0</v>
      </c>
      <c r="X98" s="46" t="s">
        <v>229</v>
      </c>
      <c r="Y98" s="9">
        <v>26460</v>
      </c>
      <c r="Z98" s="78">
        <f t="shared" si="306"/>
        <v>0</v>
      </c>
      <c r="AA98" s="78">
        <f t="shared" si="307"/>
        <v>0</v>
      </c>
      <c r="AB98" s="78">
        <f t="shared" si="308"/>
        <v>0</v>
      </c>
      <c r="AC98" s="47">
        <v>0</v>
      </c>
      <c r="AD98" s="47">
        <v>0</v>
      </c>
      <c r="AE98" s="47">
        <f t="shared" si="309"/>
        <v>0</v>
      </c>
    </row>
    <row r="99" spans="1:31" x14ac:dyDescent="0.25">
      <c r="A99" s="5">
        <v>1429</v>
      </c>
      <c r="B99" s="2">
        <v>600019713</v>
      </c>
      <c r="C99" s="7">
        <v>673731</v>
      </c>
      <c r="D99" s="8" t="s">
        <v>42</v>
      </c>
      <c r="E99" s="2">
        <v>3147</v>
      </c>
      <c r="F99" s="2" t="s">
        <v>27</v>
      </c>
      <c r="G99" s="7" t="s">
        <v>98</v>
      </c>
      <c r="H99" s="41">
        <f t="shared" si="299"/>
        <v>404250</v>
      </c>
      <c r="I99" s="41">
        <f t="shared" si="300"/>
        <v>0</v>
      </c>
      <c r="J99" s="5"/>
      <c r="K99" s="9"/>
      <c r="L99" s="9"/>
      <c r="M99" s="9"/>
      <c r="N99" s="9"/>
      <c r="O99" s="9"/>
      <c r="P99" s="41">
        <f t="shared" si="301"/>
        <v>404250</v>
      </c>
      <c r="Q99" s="9"/>
      <c r="R99" s="9">
        <v>404250</v>
      </c>
      <c r="S99" s="9"/>
      <c r="T99" s="73">
        <f t="shared" si="302"/>
        <v>0</v>
      </c>
      <c r="U99" s="73">
        <f t="shared" si="303"/>
        <v>-404250</v>
      </c>
      <c r="V99" s="9">
        <f t="shared" si="304"/>
        <v>0</v>
      </c>
      <c r="W99" s="9">
        <f t="shared" si="305"/>
        <v>-262763</v>
      </c>
      <c r="X99" s="9">
        <v>42328</v>
      </c>
      <c r="Y99" s="9">
        <v>23868</v>
      </c>
      <c r="Z99" s="78">
        <f t="shared" si="306"/>
        <v>0</v>
      </c>
      <c r="AA99" s="78">
        <f t="shared" si="307"/>
        <v>-1.69</v>
      </c>
      <c r="AB99" s="78">
        <f t="shared" si="308"/>
        <v>-1.69</v>
      </c>
      <c r="AC99" s="47">
        <v>0</v>
      </c>
      <c r="AD99" s="47">
        <v>-1.1000000000000001</v>
      </c>
      <c r="AE99" s="47">
        <f t="shared" si="309"/>
        <v>-1.1000000000000001</v>
      </c>
    </row>
    <row r="100" spans="1:31" x14ac:dyDescent="0.25">
      <c r="A100" s="5">
        <v>1429</v>
      </c>
      <c r="B100" s="2">
        <v>600019713</v>
      </c>
      <c r="C100" s="7">
        <v>673731</v>
      </c>
      <c r="D100" s="8" t="s">
        <v>42</v>
      </c>
      <c r="E100" s="2">
        <v>3147</v>
      </c>
      <c r="F100" s="2" t="s">
        <v>27</v>
      </c>
      <c r="G100" s="7" t="s">
        <v>98</v>
      </c>
      <c r="H100" s="41">
        <f t="shared" si="299"/>
        <v>0</v>
      </c>
      <c r="I100" s="41">
        <f t="shared" si="300"/>
        <v>0</v>
      </c>
      <c r="J100" s="5"/>
      <c r="K100" s="9"/>
      <c r="L100" s="9"/>
      <c r="M100" s="9"/>
      <c r="N100" s="9"/>
      <c r="O100" s="9"/>
      <c r="P100" s="41">
        <f t="shared" si="301"/>
        <v>0</v>
      </c>
      <c r="Q100" s="9"/>
      <c r="R100" s="9"/>
      <c r="S100" s="9"/>
      <c r="T100" s="73">
        <f t="shared" si="302"/>
        <v>0</v>
      </c>
      <c r="U100" s="73">
        <f t="shared" si="303"/>
        <v>0</v>
      </c>
      <c r="V100" s="9">
        <f t="shared" si="304"/>
        <v>0</v>
      </c>
      <c r="W100" s="9">
        <f t="shared" si="305"/>
        <v>0</v>
      </c>
      <c r="X100" s="9">
        <v>42328</v>
      </c>
      <c r="Y100" s="9">
        <v>23868</v>
      </c>
      <c r="Z100" s="78">
        <f t="shared" si="306"/>
        <v>0</v>
      </c>
      <c r="AA100" s="78">
        <f t="shared" si="307"/>
        <v>0</v>
      </c>
      <c r="AB100" s="78">
        <f t="shared" si="308"/>
        <v>0</v>
      </c>
      <c r="AC100" s="47">
        <v>0</v>
      </c>
      <c r="AD100" s="47">
        <v>0</v>
      </c>
      <c r="AE100" s="47">
        <f t="shared" si="309"/>
        <v>0</v>
      </c>
    </row>
    <row r="101" spans="1:31" x14ac:dyDescent="0.25">
      <c r="A101" s="5">
        <v>1429</v>
      </c>
      <c r="B101" s="2">
        <v>600019713</v>
      </c>
      <c r="C101" s="7">
        <v>673731</v>
      </c>
      <c r="D101" s="8" t="s">
        <v>42</v>
      </c>
      <c r="E101" s="2">
        <v>3150</v>
      </c>
      <c r="F101" s="2" t="s">
        <v>31</v>
      </c>
      <c r="G101" s="2" t="s">
        <v>19</v>
      </c>
      <c r="H101" s="41">
        <f t="shared" si="299"/>
        <v>756200</v>
      </c>
      <c r="I101" s="41">
        <f t="shared" si="300"/>
        <v>736200</v>
      </c>
      <c r="J101" s="5"/>
      <c r="K101" s="9"/>
      <c r="L101" s="9"/>
      <c r="M101" s="9">
        <v>736200</v>
      </c>
      <c r="N101" s="9"/>
      <c r="O101" s="9"/>
      <c r="P101" s="41">
        <f t="shared" si="301"/>
        <v>20000</v>
      </c>
      <c r="Q101" s="9"/>
      <c r="R101" s="9">
        <v>20000</v>
      </c>
      <c r="S101" s="9"/>
      <c r="T101" s="73">
        <f t="shared" si="302"/>
        <v>-736200</v>
      </c>
      <c r="U101" s="73">
        <f t="shared" si="303"/>
        <v>-20000</v>
      </c>
      <c r="V101" s="9">
        <f t="shared" si="304"/>
        <v>-478530</v>
      </c>
      <c r="W101" s="9">
        <f t="shared" si="305"/>
        <v>-13000</v>
      </c>
      <c r="X101" s="9">
        <v>51885</v>
      </c>
      <c r="Y101" s="9">
        <v>27135</v>
      </c>
      <c r="Z101" s="78">
        <f t="shared" si="306"/>
        <v>-1.42</v>
      </c>
      <c r="AA101" s="78">
        <f t="shared" si="307"/>
        <v>-7.0000000000000007E-2</v>
      </c>
      <c r="AB101" s="78">
        <f t="shared" si="308"/>
        <v>-1.49</v>
      </c>
      <c r="AC101" s="47">
        <v>-0.92</v>
      </c>
      <c r="AD101" s="47">
        <v>-0.05</v>
      </c>
      <c r="AE101" s="47">
        <f t="shared" si="309"/>
        <v>-0.97000000000000008</v>
      </c>
    </row>
    <row r="102" spans="1:31" x14ac:dyDescent="0.25">
      <c r="A102" s="30"/>
      <c r="B102" s="31"/>
      <c r="C102" s="32"/>
      <c r="D102" s="33" t="s">
        <v>173</v>
      </c>
      <c r="E102" s="31"/>
      <c r="F102" s="31"/>
      <c r="G102" s="31"/>
      <c r="H102" s="34">
        <f>SUBTOTAL(9,H94:H101)</f>
        <v>1890610</v>
      </c>
      <c r="I102" s="34">
        <f t="shared" ref="I102:AB102" si="310">SUBTOTAL(9,I94:I101)</f>
        <v>1399360</v>
      </c>
      <c r="J102" s="34">
        <f t="shared" si="310"/>
        <v>24</v>
      </c>
      <c r="K102" s="34">
        <f t="shared" si="310"/>
        <v>603840</v>
      </c>
      <c r="L102" s="34">
        <f t="shared" si="310"/>
        <v>0</v>
      </c>
      <c r="M102" s="34">
        <f t="shared" si="310"/>
        <v>795520</v>
      </c>
      <c r="N102" s="34">
        <f t="shared" si="310"/>
        <v>0</v>
      </c>
      <c r="O102" s="34">
        <f t="shared" si="310"/>
        <v>0</v>
      </c>
      <c r="P102" s="34">
        <f t="shared" si="310"/>
        <v>491250</v>
      </c>
      <c r="Q102" s="34">
        <f t="shared" si="310"/>
        <v>0</v>
      </c>
      <c r="R102" s="34">
        <f t="shared" si="310"/>
        <v>491250</v>
      </c>
      <c r="S102" s="34">
        <f t="shared" si="310"/>
        <v>0</v>
      </c>
      <c r="T102" s="34">
        <f t="shared" si="310"/>
        <v>-795520</v>
      </c>
      <c r="U102" s="34">
        <f t="shared" si="310"/>
        <v>-491250</v>
      </c>
      <c r="V102" s="34">
        <f t="shared" si="310"/>
        <v>-517088</v>
      </c>
      <c r="W102" s="34">
        <f t="shared" si="310"/>
        <v>-319313</v>
      </c>
      <c r="X102" s="34">
        <f t="shared" si="310"/>
        <v>192608</v>
      </c>
      <c r="Y102" s="34">
        <f t="shared" si="310"/>
        <v>181381</v>
      </c>
      <c r="Z102" s="48">
        <f t="shared" si="310"/>
        <v>-1.53</v>
      </c>
      <c r="AA102" s="48">
        <f t="shared" si="310"/>
        <v>-2.0099999999999998</v>
      </c>
      <c r="AB102" s="48">
        <f t="shared" si="310"/>
        <v>-3.54</v>
      </c>
      <c r="AC102" s="48">
        <v>-0.99</v>
      </c>
      <c r="AD102" s="48">
        <v>-1.31</v>
      </c>
      <c r="AE102" s="48">
        <f t="shared" ref="AE102" si="311">SUBTOTAL(9,AE94:AE101)</f>
        <v>-2.3000000000000003</v>
      </c>
    </row>
    <row r="103" spans="1:31" x14ac:dyDescent="0.25">
      <c r="A103" s="26">
        <v>1430</v>
      </c>
      <c r="B103" s="6">
        <v>600019802</v>
      </c>
      <c r="C103" s="27">
        <v>581071</v>
      </c>
      <c r="D103" s="28" t="s">
        <v>43</v>
      </c>
      <c r="E103" s="6">
        <v>3122</v>
      </c>
      <c r="F103" s="6" t="s">
        <v>18</v>
      </c>
      <c r="G103" s="6" t="s">
        <v>19</v>
      </c>
      <c r="H103" s="41">
        <f t="shared" ref="H103:H106" si="312">I103+P103</f>
        <v>343790</v>
      </c>
      <c r="I103" s="41">
        <f t="shared" ref="I103:I106" si="313">K103+L103+M103+N103+O103</f>
        <v>203790</v>
      </c>
      <c r="J103" s="5">
        <v>4</v>
      </c>
      <c r="K103" s="9">
        <v>100640</v>
      </c>
      <c r="L103" s="9">
        <v>29400</v>
      </c>
      <c r="M103" s="9">
        <v>73750</v>
      </c>
      <c r="N103" s="9"/>
      <c r="O103" s="9"/>
      <c r="P103" s="41">
        <f t="shared" ref="P103:P106" si="314">Q103+R103+S103</f>
        <v>140000</v>
      </c>
      <c r="Q103" s="9">
        <v>20000</v>
      </c>
      <c r="R103" s="9">
        <v>120000</v>
      </c>
      <c r="S103" s="9"/>
      <c r="T103" s="73">
        <f t="shared" ref="T103:T106" si="315">(L103+M103+N103)*-1</f>
        <v>-103150</v>
      </c>
      <c r="U103" s="73">
        <f t="shared" ref="U103:U106" si="316">(Q103+R103)*-1</f>
        <v>-140000</v>
      </c>
      <c r="V103" s="9">
        <f t="shared" ref="V103:V106" si="317">ROUND(T103*0.65,0)</f>
        <v>-67048</v>
      </c>
      <c r="W103" s="9">
        <f t="shared" ref="W103:W106" si="318">ROUND(U103*0.65,0)</f>
        <v>-91000</v>
      </c>
      <c r="X103" s="9">
        <v>56067</v>
      </c>
      <c r="Y103" s="9">
        <v>27130</v>
      </c>
      <c r="Z103" s="78">
        <f t="shared" ref="Z103:Z106" si="319">IF(T103=0,0,ROUND((T103+L103)/X103/10,2))</f>
        <v>-0.13</v>
      </c>
      <c r="AA103" s="78">
        <f t="shared" ref="AA103:AA106" si="320">IF(U103=0,0,ROUND((U103+Q103)/Y103/10,2))</f>
        <v>-0.44</v>
      </c>
      <c r="AB103" s="78">
        <f t="shared" ref="AB103:AB106" si="321">Z103+AA103</f>
        <v>-0.57000000000000006</v>
      </c>
      <c r="AC103" s="47">
        <v>-0.12</v>
      </c>
      <c r="AD103" s="47">
        <v>-0.34</v>
      </c>
      <c r="AE103" s="47">
        <f t="shared" ref="AE103:AE106" si="322">AC103+AD103</f>
        <v>-0.46</v>
      </c>
    </row>
    <row r="104" spans="1:31" x14ac:dyDescent="0.25">
      <c r="A104" s="5">
        <v>1430</v>
      </c>
      <c r="B104" s="2">
        <v>600019802</v>
      </c>
      <c r="C104" s="7">
        <v>581071</v>
      </c>
      <c r="D104" s="8" t="s">
        <v>43</v>
      </c>
      <c r="E104" s="20">
        <v>3122</v>
      </c>
      <c r="F104" s="20" t="s">
        <v>112</v>
      </c>
      <c r="G104" s="20" t="s">
        <v>98</v>
      </c>
      <c r="H104" s="41">
        <f t="shared" si="312"/>
        <v>0</v>
      </c>
      <c r="I104" s="41">
        <f t="shared" si="313"/>
        <v>0</v>
      </c>
      <c r="J104" s="5"/>
      <c r="K104" s="9"/>
      <c r="L104" s="9"/>
      <c r="M104" s="9"/>
      <c r="N104" s="9"/>
      <c r="O104" s="9"/>
      <c r="P104" s="41">
        <f t="shared" si="314"/>
        <v>0</v>
      </c>
      <c r="Q104" s="9"/>
      <c r="R104" s="9"/>
      <c r="S104" s="9"/>
      <c r="T104" s="73">
        <f t="shared" si="315"/>
        <v>0</v>
      </c>
      <c r="U104" s="73">
        <f t="shared" si="316"/>
        <v>0</v>
      </c>
      <c r="V104" s="9">
        <f t="shared" si="317"/>
        <v>0</v>
      </c>
      <c r="W104" s="9">
        <f t="shared" si="318"/>
        <v>0</v>
      </c>
      <c r="X104" s="46" t="s">
        <v>229</v>
      </c>
      <c r="Y104" s="46" t="s">
        <v>229</v>
      </c>
      <c r="Z104" s="78">
        <f t="shared" si="319"/>
        <v>0</v>
      </c>
      <c r="AA104" s="78">
        <f t="shared" si="320"/>
        <v>0</v>
      </c>
      <c r="AB104" s="78">
        <f t="shared" si="321"/>
        <v>0</v>
      </c>
      <c r="AC104" s="47">
        <v>0</v>
      </c>
      <c r="AD104" s="47">
        <v>0</v>
      </c>
      <c r="AE104" s="47">
        <f t="shared" si="322"/>
        <v>0</v>
      </c>
    </row>
    <row r="105" spans="1:31" x14ac:dyDescent="0.25">
      <c r="A105" s="5">
        <v>1430</v>
      </c>
      <c r="B105" s="2">
        <v>600019802</v>
      </c>
      <c r="C105" s="7">
        <v>581071</v>
      </c>
      <c r="D105" s="8" t="s">
        <v>43</v>
      </c>
      <c r="E105" s="2">
        <v>3141</v>
      </c>
      <c r="F105" s="2" t="s">
        <v>20</v>
      </c>
      <c r="G105" s="7" t="s">
        <v>98</v>
      </c>
      <c r="H105" s="41">
        <f t="shared" si="312"/>
        <v>0</v>
      </c>
      <c r="I105" s="41">
        <f t="shared" si="313"/>
        <v>0</v>
      </c>
      <c r="J105" s="5"/>
      <c r="K105" s="9"/>
      <c r="L105" s="9"/>
      <c r="M105" s="9"/>
      <c r="N105" s="9"/>
      <c r="O105" s="9"/>
      <c r="P105" s="41">
        <f t="shared" si="314"/>
        <v>0</v>
      </c>
      <c r="Q105" s="9"/>
      <c r="R105" s="9"/>
      <c r="S105" s="9"/>
      <c r="T105" s="73">
        <f t="shared" si="315"/>
        <v>0</v>
      </c>
      <c r="U105" s="73">
        <f t="shared" si="316"/>
        <v>0</v>
      </c>
      <c r="V105" s="9">
        <f t="shared" si="317"/>
        <v>0</v>
      </c>
      <c r="W105" s="9">
        <f t="shared" si="318"/>
        <v>0</v>
      </c>
      <c r="X105" s="46" t="s">
        <v>229</v>
      </c>
      <c r="Y105" s="9">
        <v>26460</v>
      </c>
      <c r="Z105" s="78">
        <f t="shared" si="319"/>
        <v>0</v>
      </c>
      <c r="AA105" s="78">
        <f t="shared" si="320"/>
        <v>0</v>
      </c>
      <c r="AB105" s="78">
        <f t="shared" si="321"/>
        <v>0</v>
      </c>
      <c r="AC105" s="47">
        <v>0</v>
      </c>
      <c r="AD105" s="47">
        <v>0</v>
      </c>
      <c r="AE105" s="47">
        <f t="shared" si="322"/>
        <v>0</v>
      </c>
    </row>
    <row r="106" spans="1:31" x14ac:dyDescent="0.25">
      <c r="A106" s="5">
        <v>1430</v>
      </c>
      <c r="B106" s="2">
        <v>600019802</v>
      </c>
      <c r="C106" s="7">
        <v>581071</v>
      </c>
      <c r="D106" s="8" t="s">
        <v>43</v>
      </c>
      <c r="E106" s="2">
        <v>3147</v>
      </c>
      <c r="F106" s="2" t="s">
        <v>27</v>
      </c>
      <c r="G106" s="7" t="s">
        <v>98</v>
      </c>
      <c r="H106" s="41">
        <f t="shared" si="312"/>
        <v>38000</v>
      </c>
      <c r="I106" s="41">
        <f t="shared" si="313"/>
        <v>0</v>
      </c>
      <c r="J106" s="5"/>
      <c r="K106" s="9"/>
      <c r="L106" s="9"/>
      <c r="M106" s="9"/>
      <c r="N106" s="9"/>
      <c r="O106" s="9"/>
      <c r="P106" s="41">
        <f t="shared" si="314"/>
        <v>38000</v>
      </c>
      <c r="Q106" s="9">
        <v>20000</v>
      </c>
      <c r="R106" s="9">
        <v>18000</v>
      </c>
      <c r="S106" s="9"/>
      <c r="T106" s="73">
        <f t="shared" si="315"/>
        <v>0</v>
      </c>
      <c r="U106" s="73">
        <f t="shared" si="316"/>
        <v>-38000</v>
      </c>
      <c r="V106" s="9">
        <f t="shared" si="317"/>
        <v>0</v>
      </c>
      <c r="W106" s="9">
        <f t="shared" si="318"/>
        <v>-24700</v>
      </c>
      <c r="X106" s="9">
        <v>42328</v>
      </c>
      <c r="Y106" s="9">
        <v>23868</v>
      </c>
      <c r="Z106" s="78">
        <f t="shared" si="319"/>
        <v>0</v>
      </c>
      <c r="AA106" s="78">
        <f t="shared" si="320"/>
        <v>-0.08</v>
      </c>
      <c r="AB106" s="78">
        <f t="shared" si="321"/>
        <v>-0.08</v>
      </c>
      <c r="AC106" s="47">
        <v>0</v>
      </c>
      <c r="AD106" s="47">
        <v>-0.1</v>
      </c>
      <c r="AE106" s="47">
        <f t="shared" si="322"/>
        <v>-0.1</v>
      </c>
    </row>
    <row r="107" spans="1:31" x14ac:dyDescent="0.25">
      <c r="A107" s="30"/>
      <c r="B107" s="31"/>
      <c r="C107" s="32"/>
      <c r="D107" s="33" t="s">
        <v>174</v>
      </c>
      <c r="E107" s="31"/>
      <c r="F107" s="31"/>
      <c r="G107" s="32"/>
      <c r="H107" s="34">
        <f>SUBTOTAL(9,H103:H106)</f>
        <v>381790</v>
      </c>
      <c r="I107" s="34">
        <f t="shared" ref="I107:AB107" si="323">SUBTOTAL(9,I103:I106)</f>
        <v>203790</v>
      </c>
      <c r="J107" s="34">
        <f t="shared" si="323"/>
        <v>4</v>
      </c>
      <c r="K107" s="34">
        <f t="shared" si="323"/>
        <v>100640</v>
      </c>
      <c r="L107" s="34">
        <f t="shared" si="323"/>
        <v>29400</v>
      </c>
      <c r="M107" s="34">
        <f t="shared" si="323"/>
        <v>73750</v>
      </c>
      <c r="N107" s="34">
        <f t="shared" si="323"/>
        <v>0</v>
      </c>
      <c r="O107" s="34">
        <f t="shared" si="323"/>
        <v>0</v>
      </c>
      <c r="P107" s="34">
        <f t="shared" si="323"/>
        <v>178000</v>
      </c>
      <c r="Q107" s="34">
        <f t="shared" si="323"/>
        <v>40000</v>
      </c>
      <c r="R107" s="34">
        <f t="shared" si="323"/>
        <v>138000</v>
      </c>
      <c r="S107" s="34">
        <f t="shared" si="323"/>
        <v>0</v>
      </c>
      <c r="T107" s="34">
        <f t="shared" si="323"/>
        <v>-103150</v>
      </c>
      <c r="U107" s="34">
        <f t="shared" si="323"/>
        <v>-178000</v>
      </c>
      <c r="V107" s="34">
        <f t="shared" si="323"/>
        <v>-67048</v>
      </c>
      <c r="W107" s="34">
        <f t="shared" si="323"/>
        <v>-115700</v>
      </c>
      <c r="X107" s="34">
        <f t="shared" si="323"/>
        <v>98395</v>
      </c>
      <c r="Y107" s="34">
        <f t="shared" si="323"/>
        <v>77458</v>
      </c>
      <c r="Z107" s="48">
        <f t="shared" si="323"/>
        <v>-0.13</v>
      </c>
      <c r="AA107" s="48">
        <f t="shared" si="323"/>
        <v>-0.52</v>
      </c>
      <c r="AB107" s="48">
        <f t="shared" si="323"/>
        <v>-0.65</v>
      </c>
      <c r="AC107" s="48">
        <v>-0.12</v>
      </c>
      <c r="AD107" s="48">
        <v>-0.44000000000000006</v>
      </c>
      <c r="AE107" s="48">
        <f t="shared" ref="AE107" si="324">SUBTOTAL(9,AE103:AE106)</f>
        <v>-0.56000000000000005</v>
      </c>
    </row>
    <row r="108" spans="1:31" x14ac:dyDescent="0.25">
      <c r="A108" s="26">
        <v>1432</v>
      </c>
      <c r="B108" s="6">
        <v>600170594</v>
      </c>
      <c r="C108" s="27">
        <v>671274</v>
      </c>
      <c r="D108" s="28" t="s">
        <v>44</v>
      </c>
      <c r="E108" s="6">
        <v>3111</v>
      </c>
      <c r="F108" s="6" t="s">
        <v>230</v>
      </c>
      <c r="G108" s="6" t="s">
        <v>19</v>
      </c>
      <c r="H108" s="41">
        <f t="shared" ref="H108:H111" si="325">I108+P108</f>
        <v>0</v>
      </c>
      <c r="I108" s="41">
        <f t="shared" ref="I108:I111" si="326">K108+L108+M108+N108+O108</f>
        <v>0</v>
      </c>
      <c r="J108" s="5"/>
      <c r="K108" s="9"/>
      <c r="L108" s="9"/>
      <c r="M108" s="9"/>
      <c r="N108" s="9"/>
      <c r="O108" s="9"/>
      <c r="P108" s="41">
        <f t="shared" ref="P108:P111" si="327">Q108+R108+S108</f>
        <v>0</v>
      </c>
      <c r="Q108" s="9"/>
      <c r="R108" s="9"/>
      <c r="S108" s="9"/>
      <c r="T108" s="73">
        <f t="shared" ref="T108:T111" si="328">(L108+M108+N108)*-1</f>
        <v>0</v>
      </c>
      <c r="U108" s="73">
        <f t="shared" ref="U108:U111" si="329">(Q108+R108)*-1</f>
        <v>0</v>
      </c>
      <c r="V108" s="9">
        <f t="shared" ref="V108:V111" si="330">ROUND(T108*0.65,0)</f>
        <v>0</v>
      </c>
      <c r="W108" s="9">
        <f t="shared" ref="W108:W111" si="331">ROUND(U108*0.65,0)</f>
        <v>0</v>
      </c>
      <c r="X108" s="9">
        <v>42546.490466608309</v>
      </c>
      <c r="Y108" s="9">
        <v>20190</v>
      </c>
      <c r="Z108" s="78">
        <f t="shared" ref="Z108:Z111" si="332">IF(T108=0,0,ROUND((T108+L108)/X108/10,2))</f>
        <v>0</v>
      </c>
      <c r="AA108" s="78">
        <f t="shared" ref="AA108:AA111" si="333">IF(U108=0,0,ROUND((U108+Q108)/Y108/10,2))</f>
        <v>0</v>
      </c>
      <c r="AB108" s="78">
        <f t="shared" ref="AB108:AB111" si="334">Z108+AA108</f>
        <v>0</v>
      </c>
      <c r="AC108" s="47">
        <v>0</v>
      </c>
      <c r="AD108" s="47">
        <v>0</v>
      </c>
      <c r="AE108" s="47">
        <f t="shared" ref="AE108:AE111" si="335">AC108+AD108</f>
        <v>0</v>
      </c>
    </row>
    <row r="109" spans="1:31" x14ac:dyDescent="0.25">
      <c r="A109" s="5">
        <v>1432</v>
      </c>
      <c r="B109" s="2">
        <v>600170594</v>
      </c>
      <c r="C109" s="7">
        <v>671274</v>
      </c>
      <c r="D109" s="8" t="s">
        <v>44</v>
      </c>
      <c r="E109" s="2">
        <v>3123</v>
      </c>
      <c r="F109" s="2" t="s">
        <v>18</v>
      </c>
      <c r="G109" s="2" t="s">
        <v>19</v>
      </c>
      <c r="H109" s="41">
        <f t="shared" si="325"/>
        <v>180000</v>
      </c>
      <c r="I109" s="41">
        <f t="shared" si="326"/>
        <v>0</v>
      </c>
      <c r="J109" s="5"/>
      <c r="K109" s="9"/>
      <c r="L109" s="9"/>
      <c r="M109" s="9"/>
      <c r="N109" s="9"/>
      <c r="O109" s="9"/>
      <c r="P109" s="41">
        <f t="shared" si="327"/>
        <v>180000</v>
      </c>
      <c r="Q109" s="9"/>
      <c r="R109" s="9">
        <v>180000</v>
      </c>
      <c r="S109" s="9"/>
      <c r="T109" s="73">
        <f t="shared" si="328"/>
        <v>0</v>
      </c>
      <c r="U109" s="73">
        <f t="shared" si="329"/>
        <v>-180000</v>
      </c>
      <c r="V109" s="9">
        <f t="shared" si="330"/>
        <v>0</v>
      </c>
      <c r="W109" s="9">
        <f t="shared" si="331"/>
        <v>-117000</v>
      </c>
      <c r="X109" s="9">
        <v>56067</v>
      </c>
      <c r="Y109" s="9">
        <v>27130</v>
      </c>
      <c r="Z109" s="78">
        <f t="shared" si="332"/>
        <v>0</v>
      </c>
      <c r="AA109" s="78">
        <f t="shared" si="333"/>
        <v>-0.66</v>
      </c>
      <c r="AB109" s="78">
        <f t="shared" si="334"/>
        <v>-0.66</v>
      </c>
      <c r="AC109" s="47">
        <v>0</v>
      </c>
      <c r="AD109" s="47">
        <v>-0.43</v>
      </c>
      <c r="AE109" s="47">
        <f t="shared" si="335"/>
        <v>-0.43</v>
      </c>
    </row>
    <row r="110" spans="1:31" x14ac:dyDescent="0.25">
      <c r="A110" s="5">
        <v>1432</v>
      </c>
      <c r="B110" s="2">
        <v>600170594</v>
      </c>
      <c r="C110" s="7">
        <v>671274</v>
      </c>
      <c r="D110" s="8" t="s">
        <v>44</v>
      </c>
      <c r="E110" s="20">
        <v>3123</v>
      </c>
      <c r="F110" s="20" t="s">
        <v>112</v>
      </c>
      <c r="G110" s="20" t="s">
        <v>98</v>
      </c>
      <c r="H110" s="41">
        <f t="shared" si="325"/>
        <v>0</v>
      </c>
      <c r="I110" s="41">
        <f t="shared" si="326"/>
        <v>0</v>
      </c>
      <c r="J110" s="5"/>
      <c r="K110" s="9"/>
      <c r="L110" s="9"/>
      <c r="M110" s="9"/>
      <c r="N110" s="9"/>
      <c r="O110" s="9"/>
      <c r="P110" s="41">
        <f t="shared" si="327"/>
        <v>0</v>
      </c>
      <c r="Q110" s="9"/>
      <c r="R110" s="9"/>
      <c r="S110" s="9"/>
      <c r="T110" s="73">
        <f t="shared" si="328"/>
        <v>0</v>
      </c>
      <c r="U110" s="73">
        <f t="shared" si="329"/>
        <v>0</v>
      </c>
      <c r="V110" s="9">
        <f t="shared" si="330"/>
        <v>0</v>
      </c>
      <c r="W110" s="9">
        <f t="shared" si="331"/>
        <v>0</v>
      </c>
      <c r="X110" s="46" t="s">
        <v>229</v>
      </c>
      <c r="Y110" s="46" t="s">
        <v>229</v>
      </c>
      <c r="Z110" s="78">
        <f t="shared" si="332"/>
        <v>0</v>
      </c>
      <c r="AA110" s="78">
        <f t="shared" si="333"/>
        <v>0</v>
      </c>
      <c r="AB110" s="78">
        <f t="shared" si="334"/>
        <v>0</v>
      </c>
      <c r="AC110" s="47">
        <v>0</v>
      </c>
      <c r="AD110" s="47">
        <v>0</v>
      </c>
      <c r="AE110" s="47">
        <f t="shared" si="335"/>
        <v>0</v>
      </c>
    </row>
    <row r="111" spans="1:31" x14ac:dyDescent="0.25">
      <c r="A111" s="5">
        <v>1432</v>
      </c>
      <c r="B111" s="2">
        <v>600170594</v>
      </c>
      <c r="C111" s="7">
        <v>671274</v>
      </c>
      <c r="D111" s="8" t="s">
        <v>44</v>
      </c>
      <c r="E111" s="2">
        <v>3141</v>
      </c>
      <c r="F111" s="2" t="s">
        <v>20</v>
      </c>
      <c r="G111" s="7" t="s">
        <v>98</v>
      </c>
      <c r="H111" s="41">
        <f t="shared" si="325"/>
        <v>0</v>
      </c>
      <c r="I111" s="41">
        <f t="shared" si="326"/>
        <v>0</v>
      </c>
      <c r="J111" s="5"/>
      <c r="K111" s="9"/>
      <c r="L111" s="9"/>
      <c r="M111" s="9"/>
      <c r="N111" s="9"/>
      <c r="O111" s="9"/>
      <c r="P111" s="41">
        <f t="shared" si="327"/>
        <v>0</v>
      </c>
      <c r="Q111" s="9"/>
      <c r="R111" s="9"/>
      <c r="S111" s="9"/>
      <c r="T111" s="73">
        <f t="shared" si="328"/>
        <v>0</v>
      </c>
      <c r="U111" s="73">
        <f t="shared" si="329"/>
        <v>0</v>
      </c>
      <c r="V111" s="9">
        <f t="shared" si="330"/>
        <v>0</v>
      </c>
      <c r="W111" s="9">
        <f t="shared" si="331"/>
        <v>0</v>
      </c>
      <c r="X111" s="46" t="s">
        <v>229</v>
      </c>
      <c r="Y111" s="9">
        <v>26460</v>
      </c>
      <c r="Z111" s="78">
        <f t="shared" si="332"/>
        <v>0</v>
      </c>
      <c r="AA111" s="78">
        <f t="shared" si="333"/>
        <v>0</v>
      </c>
      <c r="AB111" s="78">
        <f t="shared" si="334"/>
        <v>0</v>
      </c>
      <c r="AC111" s="47">
        <v>0</v>
      </c>
      <c r="AD111" s="47">
        <v>0</v>
      </c>
      <c r="AE111" s="47">
        <f t="shared" si="335"/>
        <v>0</v>
      </c>
    </row>
    <row r="112" spans="1:31" x14ac:dyDescent="0.25">
      <c r="A112" s="30"/>
      <c r="B112" s="31"/>
      <c r="C112" s="32"/>
      <c r="D112" s="33" t="s">
        <v>175</v>
      </c>
      <c r="E112" s="31"/>
      <c r="F112" s="31"/>
      <c r="G112" s="32"/>
      <c r="H112" s="34">
        <f>SUBTOTAL(9,H108:H111)</f>
        <v>180000</v>
      </c>
      <c r="I112" s="34">
        <f t="shared" ref="I112:AB112" si="336">SUBTOTAL(9,I108:I111)</f>
        <v>0</v>
      </c>
      <c r="J112" s="34">
        <f t="shared" si="336"/>
        <v>0</v>
      </c>
      <c r="K112" s="34">
        <f t="shared" si="336"/>
        <v>0</v>
      </c>
      <c r="L112" s="34">
        <f t="shared" si="336"/>
        <v>0</v>
      </c>
      <c r="M112" s="34">
        <f t="shared" si="336"/>
        <v>0</v>
      </c>
      <c r="N112" s="34">
        <f t="shared" si="336"/>
        <v>0</v>
      </c>
      <c r="O112" s="34">
        <f t="shared" si="336"/>
        <v>0</v>
      </c>
      <c r="P112" s="34">
        <f t="shared" si="336"/>
        <v>180000</v>
      </c>
      <c r="Q112" s="34">
        <f t="shared" si="336"/>
        <v>0</v>
      </c>
      <c r="R112" s="34">
        <f t="shared" si="336"/>
        <v>180000</v>
      </c>
      <c r="S112" s="34">
        <f t="shared" si="336"/>
        <v>0</v>
      </c>
      <c r="T112" s="34">
        <f t="shared" si="336"/>
        <v>0</v>
      </c>
      <c r="U112" s="34">
        <f t="shared" si="336"/>
        <v>-180000</v>
      </c>
      <c r="V112" s="34">
        <f t="shared" si="336"/>
        <v>0</v>
      </c>
      <c r="W112" s="34">
        <f t="shared" si="336"/>
        <v>-117000</v>
      </c>
      <c r="X112" s="34">
        <f t="shared" si="336"/>
        <v>98613.490466608317</v>
      </c>
      <c r="Y112" s="34">
        <f t="shared" si="336"/>
        <v>73780</v>
      </c>
      <c r="Z112" s="48">
        <f t="shared" si="336"/>
        <v>0</v>
      </c>
      <c r="AA112" s="48">
        <f t="shared" si="336"/>
        <v>-0.66</v>
      </c>
      <c r="AB112" s="48">
        <f t="shared" si="336"/>
        <v>-0.66</v>
      </c>
      <c r="AC112" s="48">
        <v>0</v>
      </c>
      <c r="AD112" s="48">
        <v>-0.43</v>
      </c>
      <c r="AE112" s="48">
        <f t="shared" ref="AE112" si="337">SUBTOTAL(9,AE108:AE111)</f>
        <v>-0.43</v>
      </c>
    </row>
    <row r="113" spans="1:31" x14ac:dyDescent="0.25">
      <c r="A113" s="26">
        <v>1433</v>
      </c>
      <c r="B113" s="6">
        <v>600170608</v>
      </c>
      <c r="C113" s="27">
        <v>526517</v>
      </c>
      <c r="D113" s="28" t="s">
        <v>45</v>
      </c>
      <c r="E113" s="6">
        <v>3123</v>
      </c>
      <c r="F113" s="6" t="s">
        <v>18</v>
      </c>
      <c r="G113" s="6" t="s">
        <v>19</v>
      </c>
      <c r="H113" s="41">
        <f t="shared" ref="H113:H116" si="338">I113+P113</f>
        <v>230300</v>
      </c>
      <c r="I113" s="41">
        <f t="shared" ref="I113:I116" si="339">K113+L113+M113+N113+O113</f>
        <v>0</v>
      </c>
      <c r="J113" s="5"/>
      <c r="K113" s="9"/>
      <c r="L113" s="9"/>
      <c r="M113" s="9"/>
      <c r="N113" s="9"/>
      <c r="O113" s="9"/>
      <c r="P113" s="41">
        <f t="shared" ref="P113:P116" si="340">Q113+R113+S113</f>
        <v>230300</v>
      </c>
      <c r="Q113" s="9"/>
      <c r="R113" s="9">
        <v>230300</v>
      </c>
      <c r="S113" s="9"/>
      <c r="T113" s="73">
        <f t="shared" ref="T113:T116" si="341">(L113+M113+N113)*-1</f>
        <v>0</v>
      </c>
      <c r="U113" s="73">
        <f t="shared" ref="U113:U116" si="342">(Q113+R113)*-1</f>
        <v>-230300</v>
      </c>
      <c r="V113" s="9">
        <f t="shared" ref="V113:V116" si="343">ROUND(T113*0.65,0)</f>
        <v>0</v>
      </c>
      <c r="W113" s="9">
        <f t="shared" ref="W113:W116" si="344">ROUND(U113*0.65,0)</f>
        <v>-149695</v>
      </c>
      <c r="X113" s="9">
        <v>56067</v>
      </c>
      <c r="Y113" s="9">
        <v>27130</v>
      </c>
      <c r="Z113" s="78">
        <f t="shared" ref="Z113:Z116" si="345">IF(T113=0,0,ROUND((T113+L113)/X113/10,2))</f>
        <v>0</v>
      </c>
      <c r="AA113" s="78">
        <f t="shared" ref="AA113:AA116" si="346">IF(U113=0,0,ROUND((U113+Q113)/Y113/10,2))</f>
        <v>-0.85</v>
      </c>
      <c r="AB113" s="78">
        <f t="shared" ref="AB113:AB116" si="347">Z113+AA113</f>
        <v>-0.85</v>
      </c>
      <c r="AC113" s="47">
        <v>0</v>
      </c>
      <c r="AD113" s="47">
        <v>-0.55000000000000004</v>
      </c>
      <c r="AE113" s="47">
        <f t="shared" ref="AE113:AE116" si="348">AC113+AD113</f>
        <v>-0.55000000000000004</v>
      </c>
    </row>
    <row r="114" spans="1:31" x14ac:dyDescent="0.25">
      <c r="A114" s="5">
        <v>1433</v>
      </c>
      <c r="B114" s="2">
        <v>600170608</v>
      </c>
      <c r="C114" s="7">
        <v>526517</v>
      </c>
      <c r="D114" s="8" t="s">
        <v>45</v>
      </c>
      <c r="E114" s="20">
        <v>3123</v>
      </c>
      <c r="F114" s="20" t="s">
        <v>112</v>
      </c>
      <c r="G114" s="20" t="s">
        <v>98</v>
      </c>
      <c r="H114" s="41">
        <f t="shared" si="338"/>
        <v>0</v>
      </c>
      <c r="I114" s="41">
        <f t="shared" si="339"/>
        <v>0</v>
      </c>
      <c r="J114" s="5"/>
      <c r="K114" s="9"/>
      <c r="L114" s="9"/>
      <c r="M114" s="9"/>
      <c r="N114" s="9"/>
      <c r="O114" s="9"/>
      <c r="P114" s="41">
        <f t="shared" si="340"/>
        <v>0</v>
      </c>
      <c r="Q114" s="9"/>
      <c r="R114" s="9"/>
      <c r="S114" s="9"/>
      <c r="T114" s="73">
        <f t="shared" si="341"/>
        <v>0</v>
      </c>
      <c r="U114" s="73">
        <f t="shared" si="342"/>
        <v>0</v>
      </c>
      <c r="V114" s="9">
        <f t="shared" si="343"/>
        <v>0</v>
      </c>
      <c r="W114" s="9">
        <f t="shared" si="344"/>
        <v>0</v>
      </c>
      <c r="X114" s="46" t="s">
        <v>229</v>
      </c>
      <c r="Y114" s="46" t="s">
        <v>229</v>
      </c>
      <c r="Z114" s="78">
        <f t="shared" si="345"/>
        <v>0</v>
      </c>
      <c r="AA114" s="78">
        <f t="shared" si="346"/>
        <v>0</v>
      </c>
      <c r="AB114" s="78">
        <f t="shared" si="347"/>
        <v>0</v>
      </c>
      <c r="AC114" s="47">
        <v>0</v>
      </c>
      <c r="AD114" s="47">
        <v>0</v>
      </c>
      <c r="AE114" s="47">
        <f t="shared" si="348"/>
        <v>0</v>
      </c>
    </row>
    <row r="115" spans="1:31" x14ac:dyDescent="0.25">
      <c r="A115" s="5">
        <v>1433</v>
      </c>
      <c r="B115" s="2">
        <v>600170608</v>
      </c>
      <c r="C115" s="7">
        <v>526517</v>
      </c>
      <c r="D115" s="8" t="s">
        <v>45</v>
      </c>
      <c r="E115" s="2">
        <v>3141</v>
      </c>
      <c r="F115" s="2" t="s">
        <v>20</v>
      </c>
      <c r="G115" s="7" t="s">
        <v>98</v>
      </c>
      <c r="H115" s="41">
        <f t="shared" si="338"/>
        <v>134000</v>
      </c>
      <c r="I115" s="41">
        <f t="shared" si="339"/>
        <v>0</v>
      </c>
      <c r="J115" s="5"/>
      <c r="K115" s="9"/>
      <c r="L115" s="9"/>
      <c r="M115" s="9"/>
      <c r="N115" s="9"/>
      <c r="O115" s="9"/>
      <c r="P115" s="41">
        <f t="shared" si="340"/>
        <v>134000</v>
      </c>
      <c r="Q115" s="9"/>
      <c r="R115" s="9">
        <v>134000</v>
      </c>
      <c r="S115" s="9"/>
      <c r="T115" s="73">
        <f t="shared" si="341"/>
        <v>0</v>
      </c>
      <c r="U115" s="73">
        <f t="shared" si="342"/>
        <v>-134000</v>
      </c>
      <c r="V115" s="9">
        <f t="shared" si="343"/>
        <v>0</v>
      </c>
      <c r="W115" s="9">
        <f t="shared" si="344"/>
        <v>-87100</v>
      </c>
      <c r="X115" s="46" t="s">
        <v>229</v>
      </c>
      <c r="Y115" s="9">
        <v>26460</v>
      </c>
      <c r="Z115" s="78">
        <f t="shared" si="345"/>
        <v>0</v>
      </c>
      <c r="AA115" s="78">
        <f t="shared" si="346"/>
        <v>-0.51</v>
      </c>
      <c r="AB115" s="78">
        <f t="shared" si="347"/>
        <v>-0.51</v>
      </c>
      <c r="AC115" s="47">
        <v>0</v>
      </c>
      <c r="AD115" s="47">
        <v>-0.33</v>
      </c>
      <c r="AE115" s="47">
        <f t="shared" si="348"/>
        <v>-0.33</v>
      </c>
    </row>
    <row r="116" spans="1:31" x14ac:dyDescent="0.25">
      <c r="A116" s="5">
        <v>1433</v>
      </c>
      <c r="B116" s="2">
        <v>600170608</v>
      </c>
      <c r="C116" s="7">
        <v>526517</v>
      </c>
      <c r="D116" s="8" t="s">
        <v>45</v>
      </c>
      <c r="E116" s="2">
        <v>3141</v>
      </c>
      <c r="F116" s="2" t="s">
        <v>20</v>
      </c>
      <c r="G116" s="7" t="s">
        <v>98</v>
      </c>
      <c r="H116" s="41">
        <f t="shared" si="338"/>
        <v>0</v>
      </c>
      <c r="I116" s="41">
        <f t="shared" si="339"/>
        <v>0</v>
      </c>
      <c r="J116" s="5"/>
      <c r="K116" s="9"/>
      <c r="L116" s="9"/>
      <c r="M116" s="9"/>
      <c r="N116" s="9"/>
      <c r="O116" s="9"/>
      <c r="P116" s="41">
        <f t="shared" si="340"/>
        <v>0</v>
      </c>
      <c r="Q116" s="9"/>
      <c r="R116" s="9"/>
      <c r="S116" s="9"/>
      <c r="T116" s="73">
        <f t="shared" si="341"/>
        <v>0</v>
      </c>
      <c r="U116" s="73">
        <f t="shared" si="342"/>
        <v>0</v>
      </c>
      <c r="V116" s="9">
        <f t="shared" si="343"/>
        <v>0</v>
      </c>
      <c r="W116" s="9">
        <f t="shared" si="344"/>
        <v>0</v>
      </c>
      <c r="X116" s="46" t="s">
        <v>229</v>
      </c>
      <c r="Y116" s="9">
        <v>26460</v>
      </c>
      <c r="Z116" s="78">
        <f t="shared" si="345"/>
        <v>0</v>
      </c>
      <c r="AA116" s="78">
        <f t="shared" si="346"/>
        <v>0</v>
      </c>
      <c r="AB116" s="78">
        <f t="shared" si="347"/>
        <v>0</v>
      </c>
      <c r="AC116" s="47">
        <v>0</v>
      </c>
      <c r="AD116" s="47">
        <v>0</v>
      </c>
      <c r="AE116" s="47">
        <f t="shared" si="348"/>
        <v>0</v>
      </c>
    </row>
    <row r="117" spans="1:31" x14ac:dyDescent="0.25">
      <c r="A117" s="30"/>
      <c r="B117" s="31"/>
      <c r="C117" s="32"/>
      <c r="D117" s="33" t="s">
        <v>176</v>
      </c>
      <c r="E117" s="31"/>
      <c r="F117" s="31"/>
      <c r="G117" s="32"/>
      <c r="H117" s="34">
        <f>SUBTOTAL(9,H113:H116)</f>
        <v>364300</v>
      </c>
      <c r="I117" s="34">
        <f t="shared" ref="I117:AB117" si="349">SUBTOTAL(9,I113:I116)</f>
        <v>0</v>
      </c>
      <c r="J117" s="34">
        <f t="shared" si="349"/>
        <v>0</v>
      </c>
      <c r="K117" s="34">
        <f t="shared" si="349"/>
        <v>0</v>
      </c>
      <c r="L117" s="34">
        <f t="shared" si="349"/>
        <v>0</v>
      </c>
      <c r="M117" s="34">
        <f t="shared" si="349"/>
        <v>0</v>
      </c>
      <c r="N117" s="34">
        <f t="shared" si="349"/>
        <v>0</v>
      </c>
      <c r="O117" s="34">
        <f t="shared" si="349"/>
        <v>0</v>
      </c>
      <c r="P117" s="34">
        <f t="shared" si="349"/>
        <v>364300</v>
      </c>
      <c r="Q117" s="34">
        <f t="shared" si="349"/>
        <v>0</v>
      </c>
      <c r="R117" s="34">
        <f t="shared" si="349"/>
        <v>364300</v>
      </c>
      <c r="S117" s="34">
        <f t="shared" si="349"/>
        <v>0</v>
      </c>
      <c r="T117" s="34">
        <f t="shared" si="349"/>
        <v>0</v>
      </c>
      <c r="U117" s="34">
        <f t="shared" si="349"/>
        <v>-364300</v>
      </c>
      <c r="V117" s="34">
        <f t="shared" si="349"/>
        <v>0</v>
      </c>
      <c r="W117" s="34">
        <f t="shared" si="349"/>
        <v>-236795</v>
      </c>
      <c r="X117" s="34">
        <f t="shared" si="349"/>
        <v>56067</v>
      </c>
      <c r="Y117" s="34">
        <f t="shared" si="349"/>
        <v>80050</v>
      </c>
      <c r="Z117" s="48">
        <f t="shared" si="349"/>
        <v>0</v>
      </c>
      <c r="AA117" s="48">
        <f t="shared" si="349"/>
        <v>-1.3599999999999999</v>
      </c>
      <c r="AB117" s="48">
        <f t="shared" si="349"/>
        <v>-1.3599999999999999</v>
      </c>
      <c r="AC117" s="48">
        <v>0</v>
      </c>
      <c r="AD117" s="48">
        <v>-0.88000000000000012</v>
      </c>
      <c r="AE117" s="48">
        <f t="shared" ref="AE117" si="350">SUBTOTAL(9,AE113:AE116)</f>
        <v>-0.88000000000000012</v>
      </c>
    </row>
    <row r="118" spans="1:31" x14ac:dyDescent="0.25">
      <c r="A118" s="26">
        <v>1434</v>
      </c>
      <c r="B118" s="6">
        <v>600170896</v>
      </c>
      <c r="C118" s="27">
        <v>528714</v>
      </c>
      <c r="D118" s="28" t="s">
        <v>70</v>
      </c>
      <c r="E118" s="6">
        <v>3123</v>
      </c>
      <c r="F118" s="6" t="s">
        <v>18</v>
      </c>
      <c r="G118" s="6" t="s">
        <v>19</v>
      </c>
      <c r="H118" s="41">
        <f t="shared" ref="H118:H121" si="351">I118+P118</f>
        <v>789380</v>
      </c>
      <c r="I118" s="41">
        <f t="shared" ref="I118:I121" si="352">K118+L118+M118+N118+O118</f>
        <v>767380</v>
      </c>
      <c r="J118" s="5">
        <v>30.5</v>
      </c>
      <c r="K118" s="9">
        <v>767380</v>
      </c>
      <c r="L118" s="9"/>
      <c r="M118" s="9"/>
      <c r="N118" s="9"/>
      <c r="O118" s="9"/>
      <c r="P118" s="41">
        <f t="shared" ref="P118:P121" si="353">Q118+R118+S118</f>
        <v>22000</v>
      </c>
      <c r="Q118" s="9"/>
      <c r="R118" s="9">
        <v>22000</v>
      </c>
      <c r="S118" s="9"/>
      <c r="T118" s="73">
        <f t="shared" ref="T118:T121" si="354">(L118+M118+N118)*-1</f>
        <v>0</v>
      </c>
      <c r="U118" s="73">
        <f t="shared" ref="U118:U121" si="355">(Q118+R118)*-1</f>
        <v>-22000</v>
      </c>
      <c r="V118" s="9">
        <f t="shared" ref="V118:V121" si="356">ROUND(T118*0.65,0)</f>
        <v>0</v>
      </c>
      <c r="W118" s="9">
        <f t="shared" ref="W118:W121" si="357">ROUND(U118*0.65,0)</f>
        <v>-14300</v>
      </c>
      <c r="X118" s="9">
        <v>56067</v>
      </c>
      <c r="Y118" s="9">
        <v>27130</v>
      </c>
      <c r="Z118" s="78">
        <f t="shared" ref="Z118:Z121" si="358">IF(T118=0,0,ROUND((T118+L118)/X118/10,2))</f>
        <v>0</v>
      </c>
      <c r="AA118" s="78">
        <f t="shared" ref="AA118:AA121" si="359">IF(U118=0,0,ROUND((U118+Q118)/Y118/10,2))</f>
        <v>-0.08</v>
      </c>
      <c r="AB118" s="78">
        <f t="shared" ref="AB118:AB121" si="360">Z118+AA118</f>
        <v>-0.08</v>
      </c>
      <c r="AC118" s="47">
        <v>0</v>
      </c>
      <c r="AD118" s="47">
        <v>-0.05</v>
      </c>
      <c r="AE118" s="47">
        <f t="shared" ref="AE118:AE121" si="361">AC118+AD118</f>
        <v>-0.05</v>
      </c>
    </row>
    <row r="119" spans="1:31" x14ac:dyDescent="0.25">
      <c r="A119" s="5">
        <v>1434</v>
      </c>
      <c r="B119" s="2">
        <v>600170896</v>
      </c>
      <c r="C119" s="7">
        <v>528714</v>
      </c>
      <c r="D119" s="8" t="s">
        <v>70</v>
      </c>
      <c r="E119" s="20">
        <v>3123</v>
      </c>
      <c r="F119" s="20" t="s">
        <v>112</v>
      </c>
      <c r="G119" s="20" t="s">
        <v>98</v>
      </c>
      <c r="H119" s="41">
        <f t="shared" si="351"/>
        <v>0</v>
      </c>
      <c r="I119" s="41">
        <f t="shared" si="352"/>
        <v>0</v>
      </c>
      <c r="J119" s="5"/>
      <c r="K119" s="9"/>
      <c r="L119" s="9"/>
      <c r="M119" s="9"/>
      <c r="N119" s="9"/>
      <c r="O119" s="9"/>
      <c r="P119" s="41">
        <f t="shared" si="353"/>
        <v>0</v>
      </c>
      <c r="Q119" s="9"/>
      <c r="R119" s="9"/>
      <c r="S119" s="9"/>
      <c r="T119" s="73">
        <f t="shared" si="354"/>
        <v>0</v>
      </c>
      <c r="U119" s="73">
        <f t="shared" si="355"/>
        <v>0</v>
      </c>
      <c r="V119" s="9">
        <f t="shared" si="356"/>
        <v>0</v>
      </c>
      <c r="W119" s="9">
        <f t="shared" si="357"/>
        <v>0</v>
      </c>
      <c r="X119" s="46" t="s">
        <v>229</v>
      </c>
      <c r="Y119" s="46" t="s">
        <v>229</v>
      </c>
      <c r="Z119" s="78">
        <f t="shared" si="358"/>
        <v>0</v>
      </c>
      <c r="AA119" s="78">
        <f t="shared" si="359"/>
        <v>0</v>
      </c>
      <c r="AB119" s="78">
        <f t="shared" si="360"/>
        <v>0</v>
      </c>
      <c r="AC119" s="47">
        <v>0</v>
      </c>
      <c r="AD119" s="47">
        <v>0</v>
      </c>
      <c r="AE119" s="47">
        <f t="shared" si="361"/>
        <v>0</v>
      </c>
    </row>
    <row r="120" spans="1:31" x14ac:dyDescent="0.25">
      <c r="A120" s="5">
        <v>1434</v>
      </c>
      <c r="B120" s="2">
        <v>600170896</v>
      </c>
      <c r="C120" s="7">
        <v>528714</v>
      </c>
      <c r="D120" s="8" t="s">
        <v>70</v>
      </c>
      <c r="E120" s="2">
        <v>3141</v>
      </c>
      <c r="F120" s="2" t="s">
        <v>20</v>
      </c>
      <c r="G120" s="7" t="s">
        <v>98</v>
      </c>
      <c r="H120" s="41">
        <f t="shared" si="351"/>
        <v>0</v>
      </c>
      <c r="I120" s="41">
        <f t="shared" si="352"/>
        <v>0</v>
      </c>
      <c r="J120" s="5"/>
      <c r="K120" s="9"/>
      <c r="L120" s="9"/>
      <c r="M120" s="9"/>
      <c r="N120" s="9"/>
      <c r="O120" s="9"/>
      <c r="P120" s="41">
        <f t="shared" si="353"/>
        <v>0</v>
      </c>
      <c r="Q120" s="9"/>
      <c r="R120" s="9"/>
      <c r="S120" s="9"/>
      <c r="T120" s="73">
        <f t="shared" si="354"/>
        <v>0</v>
      </c>
      <c r="U120" s="73">
        <f t="shared" si="355"/>
        <v>0</v>
      </c>
      <c r="V120" s="9">
        <f t="shared" si="356"/>
        <v>0</v>
      </c>
      <c r="W120" s="9">
        <f t="shared" si="357"/>
        <v>0</v>
      </c>
      <c r="X120" s="46" t="s">
        <v>229</v>
      </c>
      <c r="Y120" s="9">
        <v>26460</v>
      </c>
      <c r="Z120" s="78">
        <f t="shared" si="358"/>
        <v>0</v>
      </c>
      <c r="AA120" s="78">
        <f t="shared" si="359"/>
        <v>0</v>
      </c>
      <c r="AB120" s="78">
        <f t="shared" si="360"/>
        <v>0</v>
      </c>
      <c r="AC120" s="47">
        <v>0</v>
      </c>
      <c r="AD120" s="47">
        <v>0</v>
      </c>
      <c r="AE120" s="47">
        <f t="shared" si="361"/>
        <v>0</v>
      </c>
    </row>
    <row r="121" spans="1:31" x14ac:dyDescent="0.25">
      <c r="A121" s="5">
        <v>1434</v>
      </c>
      <c r="B121" s="2">
        <v>600170896</v>
      </c>
      <c r="C121" s="7">
        <v>528714</v>
      </c>
      <c r="D121" s="8" t="s">
        <v>70</v>
      </c>
      <c r="E121" s="2">
        <v>3147</v>
      </c>
      <c r="F121" s="2" t="s">
        <v>27</v>
      </c>
      <c r="G121" s="7" t="s">
        <v>98</v>
      </c>
      <c r="H121" s="41">
        <f t="shared" si="351"/>
        <v>0</v>
      </c>
      <c r="I121" s="41">
        <f t="shared" si="352"/>
        <v>0</v>
      </c>
      <c r="J121" s="5"/>
      <c r="K121" s="9"/>
      <c r="L121" s="9"/>
      <c r="M121" s="9"/>
      <c r="N121" s="9"/>
      <c r="O121" s="9"/>
      <c r="P121" s="41">
        <f t="shared" si="353"/>
        <v>0</v>
      </c>
      <c r="Q121" s="9"/>
      <c r="R121" s="9"/>
      <c r="S121" s="9"/>
      <c r="T121" s="73">
        <f t="shared" si="354"/>
        <v>0</v>
      </c>
      <c r="U121" s="73">
        <f t="shared" si="355"/>
        <v>0</v>
      </c>
      <c r="V121" s="9">
        <f t="shared" si="356"/>
        <v>0</v>
      </c>
      <c r="W121" s="9">
        <f t="shared" si="357"/>
        <v>0</v>
      </c>
      <c r="X121" s="9">
        <v>42328</v>
      </c>
      <c r="Y121" s="9">
        <v>23868</v>
      </c>
      <c r="Z121" s="78">
        <f t="shared" si="358"/>
        <v>0</v>
      </c>
      <c r="AA121" s="78">
        <f t="shared" si="359"/>
        <v>0</v>
      </c>
      <c r="AB121" s="78">
        <f t="shared" si="360"/>
        <v>0</v>
      </c>
      <c r="AC121" s="47">
        <v>0</v>
      </c>
      <c r="AD121" s="47">
        <v>0</v>
      </c>
      <c r="AE121" s="47">
        <f t="shared" si="361"/>
        <v>0</v>
      </c>
    </row>
    <row r="122" spans="1:31" x14ac:dyDescent="0.25">
      <c r="A122" s="30"/>
      <c r="B122" s="31"/>
      <c r="C122" s="32"/>
      <c r="D122" s="33" t="s">
        <v>177</v>
      </c>
      <c r="E122" s="31"/>
      <c r="F122" s="31"/>
      <c r="G122" s="32"/>
      <c r="H122" s="34">
        <f>SUBTOTAL(9,H118:H121)</f>
        <v>789380</v>
      </c>
      <c r="I122" s="34">
        <f t="shared" ref="I122:AB122" si="362">SUBTOTAL(9,I118:I121)</f>
        <v>767380</v>
      </c>
      <c r="J122" s="34">
        <f t="shared" si="362"/>
        <v>30.5</v>
      </c>
      <c r="K122" s="34">
        <f t="shared" si="362"/>
        <v>767380</v>
      </c>
      <c r="L122" s="34">
        <f t="shared" si="362"/>
        <v>0</v>
      </c>
      <c r="M122" s="34">
        <f t="shared" si="362"/>
        <v>0</v>
      </c>
      <c r="N122" s="34">
        <f t="shared" si="362"/>
        <v>0</v>
      </c>
      <c r="O122" s="34">
        <f t="shared" si="362"/>
        <v>0</v>
      </c>
      <c r="P122" s="34">
        <f t="shared" si="362"/>
        <v>22000</v>
      </c>
      <c r="Q122" s="34">
        <f t="shared" si="362"/>
        <v>0</v>
      </c>
      <c r="R122" s="34">
        <f t="shared" si="362"/>
        <v>22000</v>
      </c>
      <c r="S122" s="34">
        <f t="shared" si="362"/>
        <v>0</v>
      </c>
      <c r="T122" s="34">
        <f t="shared" si="362"/>
        <v>0</v>
      </c>
      <c r="U122" s="34">
        <f t="shared" si="362"/>
        <v>-22000</v>
      </c>
      <c r="V122" s="34">
        <f t="shared" si="362"/>
        <v>0</v>
      </c>
      <c r="W122" s="34">
        <f t="shared" si="362"/>
        <v>-14300</v>
      </c>
      <c r="X122" s="34">
        <f t="shared" si="362"/>
        <v>98395</v>
      </c>
      <c r="Y122" s="34">
        <f t="shared" si="362"/>
        <v>77458</v>
      </c>
      <c r="Z122" s="48">
        <f t="shared" si="362"/>
        <v>0</v>
      </c>
      <c r="AA122" s="48">
        <f t="shared" si="362"/>
        <v>-0.08</v>
      </c>
      <c r="AB122" s="48">
        <f t="shared" si="362"/>
        <v>-0.08</v>
      </c>
      <c r="AC122" s="48">
        <v>0</v>
      </c>
      <c r="AD122" s="48">
        <v>-0.05</v>
      </c>
      <c r="AE122" s="48">
        <f t="shared" ref="AE122" si="363">SUBTOTAL(9,AE118:AE121)</f>
        <v>-0.05</v>
      </c>
    </row>
    <row r="123" spans="1:31" x14ac:dyDescent="0.25">
      <c r="A123" s="26">
        <v>1436</v>
      </c>
      <c r="B123" s="6">
        <v>600170900</v>
      </c>
      <c r="C123" s="27">
        <v>87891</v>
      </c>
      <c r="D123" s="28" t="s">
        <v>46</v>
      </c>
      <c r="E123" s="6">
        <v>3123</v>
      </c>
      <c r="F123" s="6" t="s">
        <v>18</v>
      </c>
      <c r="G123" s="6" t="s">
        <v>19</v>
      </c>
      <c r="H123" s="41">
        <f t="shared" ref="H123:H126" si="364">I123+P123</f>
        <v>120080</v>
      </c>
      <c r="I123" s="41">
        <f t="shared" ref="I123:I126" si="365">K123+L123+M123+N123+O123</f>
        <v>120080</v>
      </c>
      <c r="J123" s="5">
        <v>3</v>
      </c>
      <c r="K123" s="9">
        <v>75480</v>
      </c>
      <c r="L123" s="9">
        <v>17600</v>
      </c>
      <c r="M123" s="9">
        <v>27000</v>
      </c>
      <c r="N123" s="9"/>
      <c r="O123" s="9"/>
      <c r="P123" s="41">
        <f t="shared" ref="P123:P126" si="366">Q123+R123+S123</f>
        <v>0</v>
      </c>
      <c r="Q123" s="9"/>
      <c r="R123" s="9"/>
      <c r="S123" s="9"/>
      <c r="T123" s="73">
        <f t="shared" ref="T123:T126" si="367">(L123+M123+N123)*-1</f>
        <v>-44600</v>
      </c>
      <c r="U123" s="73">
        <f t="shared" ref="U123:U126" si="368">(Q123+R123)*-1</f>
        <v>0</v>
      </c>
      <c r="V123" s="9">
        <f t="shared" ref="V123:V126" si="369">ROUND(T123*0.65,0)</f>
        <v>-28990</v>
      </c>
      <c r="W123" s="9">
        <f t="shared" ref="W123:W126" si="370">ROUND(U123*0.65,0)</f>
        <v>0</v>
      </c>
      <c r="X123" s="9">
        <v>56067</v>
      </c>
      <c r="Y123" s="9">
        <v>27130</v>
      </c>
      <c r="Z123" s="78">
        <f t="shared" ref="Z123:Z126" si="371">IF(T123=0,0,ROUND((T123+L123)/X123/10,2))</f>
        <v>-0.05</v>
      </c>
      <c r="AA123" s="78">
        <f t="shared" ref="AA123:AA126" si="372">IF(U123=0,0,ROUND((U123+Q123)/Y123/10,2))</f>
        <v>0</v>
      </c>
      <c r="AB123" s="78">
        <f t="shared" ref="AB123:AB126" si="373">Z123+AA123</f>
        <v>-0.05</v>
      </c>
      <c r="AC123" s="47">
        <v>-0.05</v>
      </c>
      <c r="AD123" s="47">
        <v>0</v>
      </c>
      <c r="AE123" s="47">
        <f t="shared" ref="AE123:AE126" si="374">AC123+AD123</f>
        <v>-0.05</v>
      </c>
    </row>
    <row r="124" spans="1:31" x14ac:dyDescent="0.25">
      <c r="A124" s="5">
        <v>1436</v>
      </c>
      <c r="B124" s="2">
        <v>600170900</v>
      </c>
      <c r="C124" s="7">
        <v>87891</v>
      </c>
      <c r="D124" s="8" t="s">
        <v>46</v>
      </c>
      <c r="E124" s="20">
        <v>3123</v>
      </c>
      <c r="F124" s="20" t="s">
        <v>112</v>
      </c>
      <c r="G124" s="20" t="s">
        <v>98</v>
      </c>
      <c r="H124" s="41">
        <f t="shared" si="364"/>
        <v>0</v>
      </c>
      <c r="I124" s="41">
        <f t="shared" si="365"/>
        <v>0</v>
      </c>
      <c r="J124" s="5"/>
      <c r="K124" s="9"/>
      <c r="L124" s="9"/>
      <c r="M124" s="9"/>
      <c r="N124" s="9"/>
      <c r="O124" s="9"/>
      <c r="P124" s="41">
        <f t="shared" si="366"/>
        <v>0</v>
      </c>
      <c r="Q124" s="9"/>
      <c r="R124" s="9"/>
      <c r="S124" s="9"/>
      <c r="T124" s="73">
        <f t="shared" si="367"/>
        <v>0</v>
      </c>
      <c r="U124" s="73">
        <f t="shared" si="368"/>
        <v>0</v>
      </c>
      <c r="V124" s="9">
        <f t="shared" si="369"/>
        <v>0</v>
      </c>
      <c r="W124" s="9">
        <f t="shared" si="370"/>
        <v>0</v>
      </c>
      <c r="X124" s="46" t="s">
        <v>229</v>
      </c>
      <c r="Y124" s="46" t="s">
        <v>229</v>
      </c>
      <c r="Z124" s="78">
        <f t="shared" si="371"/>
        <v>0</v>
      </c>
      <c r="AA124" s="78">
        <f t="shared" si="372"/>
        <v>0</v>
      </c>
      <c r="AB124" s="78">
        <f t="shared" si="373"/>
        <v>0</v>
      </c>
      <c r="AC124" s="47">
        <v>0</v>
      </c>
      <c r="AD124" s="47">
        <v>0</v>
      </c>
      <c r="AE124" s="47">
        <f t="shared" si="374"/>
        <v>0</v>
      </c>
    </row>
    <row r="125" spans="1:31" x14ac:dyDescent="0.25">
      <c r="A125" s="5">
        <v>1436</v>
      </c>
      <c r="B125" s="2">
        <v>600170900</v>
      </c>
      <c r="C125" s="7">
        <v>87891</v>
      </c>
      <c r="D125" s="8" t="s">
        <v>46</v>
      </c>
      <c r="E125" s="2">
        <v>3141</v>
      </c>
      <c r="F125" s="2" t="s">
        <v>20</v>
      </c>
      <c r="G125" s="7" t="s">
        <v>98</v>
      </c>
      <c r="H125" s="41">
        <f t="shared" si="364"/>
        <v>70000</v>
      </c>
      <c r="I125" s="41">
        <f t="shared" si="365"/>
        <v>0</v>
      </c>
      <c r="J125" s="5"/>
      <c r="K125" s="9"/>
      <c r="L125" s="9"/>
      <c r="M125" s="9"/>
      <c r="N125" s="9"/>
      <c r="O125" s="9"/>
      <c r="P125" s="41">
        <f t="shared" si="366"/>
        <v>70000</v>
      </c>
      <c r="Q125" s="9">
        <v>70000</v>
      </c>
      <c r="R125" s="9">
        <v>0</v>
      </c>
      <c r="S125" s="9"/>
      <c r="T125" s="73">
        <f t="shared" si="367"/>
        <v>0</v>
      </c>
      <c r="U125" s="73">
        <f t="shared" si="368"/>
        <v>-70000</v>
      </c>
      <c r="V125" s="9">
        <f t="shared" si="369"/>
        <v>0</v>
      </c>
      <c r="W125" s="9">
        <f t="shared" si="370"/>
        <v>-45500</v>
      </c>
      <c r="X125" s="46" t="s">
        <v>229</v>
      </c>
      <c r="Y125" s="9">
        <v>26460</v>
      </c>
      <c r="Z125" s="78">
        <f t="shared" si="371"/>
        <v>0</v>
      </c>
      <c r="AA125" s="78">
        <f t="shared" si="372"/>
        <v>0</v>
      </c>
      <c r="AB125" s="78">
        <f t="shared" si="373"/>
        <v>0</v>
      </c>
      <c r="AC125" s="47">
        <v>0</v>
      </c>
      <c r="AD125" s="47">
        <v>-0.17</v>
      </c>
      <c r="AE125" s="47">
        <f t="shared" si="374"/>
        <v>-0.17</v>
      </c>
    </row>
    <row r="126" spans="1:31" x14ac:dyDescent="0.25">
      <c r="A126" s="5">
        <v>1436</v>
      </c>
      <c r="B126" s="2">
        <v>600170900</v>
      </c>
      <c r="C126" s="7">
        <v>87891</v>
      </c>
      <c r="D126" s="8" t="s">
        <v>46</v>
      </c>
      <c r="E126" s="2">
        <v>3147</v>
      </c>
      <c r="F126" s="2" t="s">
        <v>27</v>
      </c>
      <c r="G126" s="7" t="s">
        <v>98</v>
      </c>
      <c r="H126" s="41">
        <f t="shared" si="364"/>
        <v>391100</v>
      </c>
      <c r="I126" s="41">
        <f t="shared" si="365"/>
        <v>391100</v>
      </c>
      <c r="J126" s="5"/>
      <c r="K126" s="9"/>
      <c r="L126" s="9"/>
      <c r="M126" s="9">
        <v>391100</v>
      </c>
      <c r="N126" s="9"/>
      <c r="O126" s="9"/>
      <c r="P126" s="41">
        <f t="shared" si="366"/>
        <v>0</v>
      </c>
      <c r="Q126" s="9"/>
      <c r="R126" s="9"/>
      <c r="S126" s="9"/>
      <c r="T126" s="73">
        <f t="shared" si="367"/>
        <v>-391100</v>
      </c>
      <c r="U126" s="73">
        <f t="shared" si="368"/>
        <v>0</v>
      </c>
      <c r="V126" s="9">
        <f t="shared" si="369"/>
        <v>-254215</v>
      </c>
      <c r="W126" s="9">
        <f t="shared" si="370"/>
        <v>0</v>
      </c>
      <c r="X126" s="9">
        <v>42328</v>
      </c>
      <c r="Y126" s="9">
        <v>23868</v>
      </c>
      <c r="Z126" s="78">
        <f t="shared" si="371"/>
        <v>-0.92</v>
      </c>
      <c r="AA126" s="78">
        <f t="shared" si="372"/>
        <v>0</v>
      </c>
      <c r="AB126" s="78">
        <f t="shared" si="373"/>
        <v>-0.92</v>
      </c>
      <c r="AC126" s="47">
        <v>-0.6</v>
      </c>
      <c r="AD126" s="47">
        <v>0</v>
      </c>
      <c r="AE126" s="47">
        <f t="shared" si="374"/>
        <v>-0.6</v>
      </c>
    </row>
    <row r="127" spans="1:31" x14ac:dyDescent="0.25">
      <c r="A127" s="30"/>
      <c r="B127" s="31"/>
      <c r="C127" s="32"/>
      <c r="D127" s="33" t="s">
        <v>178</v>
      </c>
      <c r="E127" s="31"/>
      <c r="F127" s="31"/>
      <c r="G127" s="32"/>
      <c r="H127" s="34">
        <f>SUBTOTAL(9,H123:H126)</f>
        <v>581180</v>
      </c>
      <c r="I127" s="34">
        <f t="shared" ref="I127:AB127" si="375">SUBTOTAL(9,I123:I126)</f>
        <v>511180</v>
      </c>
      <c r="J127" s="34">
        <f t="shared" si="375"/>
        <v>3</v>
      </c>
      <c r="K127" s="34">
        <f t="shared" si="375"/>
        <v>75480</v>
      </c>
      <c r="L127" s="34">
        <f t="shared" si="375"/>
        <v>17600</v>
      </c>
      <c r="M127" s="34">
        <f t="shared" si="375"/>
        <v>418100</v>
      </c>
      <c r="N127" s="34">
        <f t="shared" si="375"/>
        <v>0</v>
      </c>
      <c r="O127" s="34">
        <f t="shared" si="375"/>
        <v>0</v>
      </c>
      <c r="P127" s="34">
        <f t="shared" si="375"/>
        <v>70000</v>
      </c>
      <c r="Q127" s="34">
        <f t="shared" si="375"/>
        <v>70000</v>
      </c>
      <c r="R127" s="34">
        <f t="shared" si="375"/>
        <v>0</v>
      </c>
      <c r="S127" s="34">
        <f t="shared" si="375"/>
        <v>0</v>
      </c>
      <c r="T127" s="34">
        <f t="shared" si="375"/>
        <v>-435700</v>
      </c>
      <c r="U127" s="34">
        <f t="shared" si="375"/>
        <v>-70000</v>
      </c>
      <c r="V127" s="34">
        <f t="shared" si="375"/>
        <v>-283205</v>
      </c>
      <c r="W127" s="34">
        <f t="shared" si="375"/>
        <v>-45500</v>
      </c>
      <c r="X127" s="34">
        <f t="shared" si="375"/>
        <v>98395</v>
      </c>
      <c r="Y127" s="34">
        <f t="shared" si="375"/>
        <v>77458</v>
      </c>
      <c r="Z127" s="48">
        <f t="shared" si="375"/>
        <v>-0.97000000000000008</v>
      </c>
      <c r="AA127" s="48">
        <f t="shared" si="375"/>
        <v>0</v>
      </c>
      <c r="AB127" s="48">
        <f t="shared" si="375"/>
        <v>-0.97000000000000008</v>
      </c>
      <c r="AC127" s="48">
        <v>-0.65</v>
      </c>
      <c r="AD127" s="48">
        <v>-0.17</v>
      </c>
      <c r="AE127" s="48">
        <f t="shared" ref="AE127" si="376">SUBTOTAL(9,AE123:AE126)</f>
        <v>-0.82000000000000006</v>
      </c>
    </row>
    <row r="128" spans="1:31" x14ac:dyDescent="0.25">
      <c r="A128" s="26">
        <v>1437</v>
      </c>
      <c r="B128" s="6">
        <v>600010104</v>
      </c>
      <c r="C128" s="27">
        <v>14451018</v>
      </c>
      <c r="D128" s="28" t="s">
        <v>71</v>
      </c>
      <c r="E128" s="6">
        <v>3123</v>
      </c>
      <c r="F128" s="6" t="s">
        <v>18</v>
      </c>
      <c r="G128" s="6" t="s">
        <v>19</v>
      </c>
      <c r="H128" s="41">
        <f t="shared" ref="H128:H129" si="377">I128+P128</f>
        <v>190680</v>
      </c>
      <c r="I128" s="41">
        <f t="shared" ref="I128:I129" si="378">K128+L128+M128+N128+O128</f>
        <v>75480</v>
      </c>
      <c r="J128" s="5">
        <v>3</v>
      </c>
      <c r="K128" s="9">
        <v>75480</v>
      </c>
      <c r="L128" s="9"/>
      <c r="M128" s="9"/>
      <c r="N128" s="9"/>
      <c r="O128" s="9"/>
      <c r="P128" s="41">
        <f t="shared" ref="P128:P129" si="379">Q128+R128+S128</f>
        <v>115200</v>
      </c>
      <c r="Q128" s="9"/>
      <c r="R128" s="9">
        <v>115200</v>
      </c>
      <c r="S128" s="9"/>
      <c r="T128" s="73">
        <f t="shared" ref="T128:T129" si="380">(L128+M128+N128)*-1</f>
        <v>0</v>
      </c>
      <c r="U128" s="73">
        <f t="shared" ref="U128:U129" si="381">(Q128+R128)*-1</f>
        <v>-115200</v>
      </c>
      <c r="V128" s="9">
        <f t="shared" ref="V128:V129" si="382">ROUND(T128*0.65,0)</f>
        <v>0</v>
      </c>
      <c r="W128" s="9">
        <f t="shared" ref="W128:W129" si="383">ROUND(U128*0.65,0)</f>
        <v>-74880</v>
      </c>
      <c r="X128" s="9">
        <v>56067</v>
      </c>
      <c r="Y128" s="9">
        <v>27130</v>
      </c>
      <c r="Z128" s="78">
        <f t="shared" ref="Z128:Z129" si="384">IF(T128=0,0,ROUND((T128+L128)/X128/10,2))</f>
        <v>0</v>
      </c>
      <c r="AA128" s="78">
        <f t="shared" ref="AA128:AA129" si="385">IF(U128=0,0,ROUND((U128+Q128)/Y128/10,2))</f>
        <v>-0.42</v>
      </c>
      <c r="AB128" s="78">
        <f t="shared" ref="AB128:AB129" si="386">Z128+AA128</f>
        <v>-0.42</v>
      </c>
      <c r="AC128" s="47">
        <v>0</v>
      </c>
      <c r="AD128" s="47">
        <v>-0.27</v>
      </c>
      <c r="AE128" s="47">
        <f t="shared" ref="AE128:AE129" si="387">AC128+AD128</f>
        <v>-0.27</v>
      </c>
    </row>
    <row r="129" spans="1:31" x14ac:dyDescent="0.25">
      <c r="A129" s="5">
        <v>1437</v>
      </c>
      <c r="B129" s="2">
        <v>600010104</v>
      </c>
      <c r="C129" s="7">
        <v>14451018</v>
      </c>
      <c r="D129" s="8" t="s">
        <v>71</v>
      </c>
      <c r="E129" s="20">
        <v>3123</v>
      </c>
      <c r="F129" s="20" t="s">
        <v>112</v>
      </c>
      <c r="G129" s="20" t="s">
        <v>98</v>
      </c>
      <c r="H129" s="41">
        <f t="shared" si="377"/>
        <v>0</v>
      </c>
      <c r="I129" s="41">
        <f t="shared" si="378"/>
        <v>0</v>
      </c>
      <c r="J129" s="5"/>
      <c r="K129" s="9"/>
      <c r="L129" s="9"/>
      <c r="M129" s="9"/>
      <c r="N129" s="9"/>
      <c r="O129" s="9"/>
      <c r="P129" s="41">
        <f t="shared" si="379"/>
        <v>0</v>
      </c>
      <c r="Q129" s="9"/>
      <c r="R129" s="9"/>
      <c r="S129" s="9"/>
      <c r="T129" s="73">
        <f t="shared" si="380"/>
        <v>0</v>
      </c>
      <c r="U129" s="73">
        <f t="shared" si="381"/>
        <v>0</v>
      </c>
      <c r="V129" s="9">
        <f t="shared" si="382"/>
        <v>0</v>
      </c>
      <c r="W129" s="9">
        <f t="shared" si="383"/>
        <v>0</v>
      </c>
      <c r="X129" s="46" t="s">
        <v>229</v>
      </c>
      <c r="Y129" s="46" t="s">
        <v>229</v>
      </c>
      <c r="Z129" s="78">
        <f t="shared" si="384"/>
        <v>0</v>
      </c>
      <c r="AA129" s="78">
        <f t="shared" si="385"/>
        <v>0</v>
      </c>
      <c r="AB129" s="78">
        <f t="shared" si="386"/>
        <v>0</v>
      </c>
      <c r="AC129" s="47">
        <v>0</v>
      </c>
      <c r="AD129" s="47">
        <v>0</v>
      </c>
      <c r="AE129" s="47">
        <f t="shared" si="387"/>
        <v>0</v>
      </c>
    </row>
    <row r="130" spans="1:31" x14ac:dyDescent="0.25">
      <c r="A130" s="30"/>
      <c r="B130" s="31"/>
      <c r="C130" s="32"/>
      <c r="D130" s="33" t="s">
        <v>179</v>
      </c>
      <c r="E130" s="35"/>
      <c r="F130" s="35"/>
      <c r="G130" s="35"/>
      <c r="H130" s="34">
        <f>SUBTOTAL(9,H128:H129)</f>
        <v>190680</v>
      </c>
      <c r="I130" s="34">
        <f t="shared" ref="I130:AB130" si="388">SUBTOTAL(9,I128:I129)</f>
        <v>75480</v>
      </c>
      <c r="J130" s="34">
        <f t="shared" si="388"/>
        <v>3</v>
      </c>
      <c r="K130" s="34">
        <f t="shared" si="388"/>
        <v>75480</v>
      </c>
      <c r="L130" s="34">
        <f t="shared" si="388"/>
        <v>0</v>
      </c>
      <c r="M130" s="34">
        <f t="shared" si="388"/>
        <v>0</v>
      </c>
      <c r="N130" s="34">
        <f t="shared" si="388"/>
        <v>0</v>
      </c>
      <c r="O130" s="34">
        <f t="shared" si="388"/>
        <v>0</v>
      </c>
      <c r="P130" s="34">
        <f t="shared" si="388"/>
        <v>115200</v>
      </c>
      <c r="Q130" s="34">
        <f t="shared" si="388"/>
        <v>0</v>
      </c>
      <c r="R130" s="34">
        <f t="shared" si="388"/>
        <v>115200</v>
      </c>
      <c r="S130" s="34">
        <f t="shared" si="388"/>
        <v>0</v>
      </c>
      <c r="T130" s="34">
        <f t="shared" si="388"/>
        <v>0</v>
      </c>
      <c r="U130" s="34">
        <f t="shared" si="388"/>
        <v>-115200</v>
      </c>
      <c r="V130" s="34">
        <f t="shared" si="388"/>
        <v>0</v>
      </c>
      <c r="W130" s="34">
        <f t="shared" si="388"/>
        <v>-74880</v>
      </c>
      <c r="X130" s="34">
        <f t="shared" si="388"/>
        <v>56067</v>
      </c>
      <c r="Y130" s="34">
        <f t="shared" si="388"/>
        <v>27130</v>
      </c>
      <c r="Z130" s="48">
        <f t="shared" si="388"/>
        <v>0</v>
      </c>
      <c r="AA130" s="48">
        <f t="shared" si="388"/>
        <v>-0.42</v>
      </c>
      <c r="AB130" s="48">
        <f t="shared" si="388"/>
        <v>-0.42</v>
      </c>
      <c r="AC130" s="48">
        <v>0</v>
      </c>
      <c r="AD130" s="48">
        <v>-0.27</v>
      </c>
      <c r="AE130" s="48">
        <f t="shared" ref="AE130" si="389">SUBTOTAL(9,AE128:AE129)</f>
        <v>-0.27</v>
      </c>
    </row>
    <row r="131" spans="1:31" x14ac:dyDescent="0.25">
      <c r="A131" s="26">
        <v>1438</v>
      </c>
      <c r="B131" s="6">
        <v>600010490</v>
      </c>
      <c r="C131" s="27">
        <v>18385036</v>
      </c>
      <c r="D131" s="28" t="s">
        <v>47</v>
      </c>
      <c r="E131" s="6">
        <v>3123</v>
      </c>
      <c r="F131" s="6" t="s">
        <v>18</v>
      </c>
      <c r="G131" s="6" t="s">
        <v>19</v>
      </c>
      <c r="H131" s="41">
        <f t="shared" ref="H131:H132" si="390">I131+P131</f>
        <v>792000</v>
      </c>
      <c r="I131" s="41">
        <f t="shared" ref="I131:I132" si="391">K131+L131+M131+N131+O131</f>
        <v>0</v>
      </c>
      <c r="J131" s="5"/>
      <c r="K131" s="9"/>
      <c r="L131" s="9"/>
      <c r="M131" s="9"/>
      <c r="N131" s="9"/>
      <c r="O131" s="9"/>
      <c r="P131" s="41">
        <f t="shared" ref="P131:P132" si="392">Q131+R131+S131</f>
        <v>792000</v>
      </c>
      <c r="Q131" s="9"/>
      <c r="R131" s="9">
        <v>792000</v>
      </c>
      <c r="S131" s="9"/>
      <c r="T131" s="73">
        <f t="shared" ref="T131:T132" si="393">(L131+M131+N131)*-1</f>
        <v>0</v>
      </c>
      <c r="U131" s="73">
        <f t="shared" ref="U131:U132" si="394">(Q131+R131)*-1</f>
        <v>-792000</v>
      </c>
      <c r="V131" s="9">
        <f t="shared" ref="V131:V132" si="395">ROUND(T131*0.65,0)</f>
        <v>0</v>
      </c>
      <c r="W131" s="9">
        <f t="shared" ref="W131:W132" si="396">ROUND(U131*0.65,0)</f>
        <v>-514800</v>
      </c>
      <c r="X131" s="9">
        <v>56067</v>
      </c>
      <c r="Y131" s="9">
        <v>27130</v>
      </c>
      <c r="Z131" s="78">
        <f t="shared" ref="Z131:Z132" si="397">IF(T131=0,0,ROUND((T131+L131)/X131/10,2))</f>
        <v>0</v>
      </c>
      <c r="AA131" s="78">
        <f t="shared" ref="AA131:AA132" si="398">IF(U131=0,0,ROUND((U131+Q131)/Y131/10,2))</f>
        <v>-2.92</v>
      </c>
      <c r="AB131" s="78">
        <f t="shared" ref="AB131:AB132" si="399">Z131+AA131</f>
        <v>-2.92</v>
      </c>
      <c r="AC131" s="47">
        <v>0</v>
      </c>
      <c r="AD131" s="47">
        <v>-1.9</v>
      </c>
      <c r="AE131" s="47">
        <f t="shared" ref="AE131:AE132" si="400">AC131+AD131</f>
        <v>-1.9</v>
      </c>
    </row>
    <row r="132" spans="1:31" x14ac:dyDescent="0.25">
      <c r="A132" s="5">
        <v>1438</v>
      </c>
      <c r="B132" s="2">
        <v>600010490</v>
      </c>
      <c r="C132" s="7">
        <v>18385036</v>
      </c>
      <c r="D132" s="8" t="s">
        <v>47</v>
      </c>
      <c r="E132" s="20">
        <v>3123</v>
      </c>
      <c r="F132" s="20" t="s">
        <v>112</v>
      </c>
      <c r="G132" s="20" t="s">
        <v>98</v>
      </c>
      <c r="H132" s="41">
        <f t="shared" si="390"/>
        <v>0</v>
      </c>
      <c r="I132" s="41">
        <f t="shared" si="391"/>
        <v>0</v>
      </c>
      <c r="J132" s="5"/>
      <c r="K132" s="9"/>
      <c r="L132" s="9"/>
      <c r="M132" s="9"/>
      <c r="N132" s="9"/>
      <c r="O132" s="9"/>
      <c r="P132" s="41">
        <f t="shared" si="392"/>
        <v>0</v>
      </c>
      <c r="Q132" s="9"/>
      <c r="R132" s="9"/>
      <c r="S132" s="9"/>
      <c r="T132" s="73">
        <f t="shared" si="393"/>
        <v>0</v>
      </c>
      <c r="U132" s="73">
        <f t="shared" si="394"/>
        <v>0</v>
      </c>
      <c r="V132" s="9">
        <f t="shared" si="395"/>
        <v>0</v>
      </c>
      <c r="W132" s="9">
        <f t="shared" si="396"/>
        <v>0</v>
      </c>
      <c r="X132" s="46" t="s">
        <v>229</v>
      </c>
      <c r="Y132" s="46" t="s">
        <v>229</v>
      </c>
      <c r="Z132" s="78">
        <f t="shared" si="397"/>
        <v>0</v>
      </c>
      <c r="AA132" s="78">
        <f t="shared" si="398"/>
        <v>0</v>
      </c>
      <c r="AB132" s="78">
        <f t="shared" si="399"/>
        <v>0</v>
      </c>
      <c r="AC132" s="47">
        <v>0</v>
      </c>
      <c r="AD132" s="47">
        <v>0</v>
      </c>
      <c r="AE132" s="47">
        <f t="shared" si="400"/>
        <v>0</v>
      </c>
    </row>
    <row r="133" spans="1:31" x14ac:dyDescent="0.25">
      <c r="A133" s="30"/>
      <c r="B133" s="31"/>
      <c r="C133" s="32"/>
      <c r="D133" s="33" t="s">
        <v>180</v>
      </c>
      <c r="E133" s="35"/>
      <c r="F133" s="35"/>
      <c r="G133" s="35"/>
      <c r="H133" s="34">
        <f>SUBTOTAL(9,H131:H132)</f>
        <v>792000</v>
      </c>
      <c r="I133" s="34">
        <f t="shared" ref="I133:AB133" si="401">SUBTOTAL(9,I131:I132)</f>
        <v>0</v>
      </c>
      <c r="J133" s="34">
        <f t="shared" si="401"/>
        <v>0</v>
      </c>
      <c r="K133" s="34">
        <f t="shared" si="401"/>
        <v>0</v>
      </c>
      <c r="L133" s="34">
        <f t="shared" si="401"/>
        <v>0</v>
      </c>
      <c r="M133" s="34">
        <f t="shared" si="401"/>
        <v>0</v>
      </c>
      <c r="N133" s="34">
        <f t="shared" si="401"/>
        <v>0</v>
      </c>
      <c r="O133" s="34">
        <f t="shared" si="401"/>
        <v>0</v>
      </c>
      <c r="P133" s="34">
        <f t="shared" si="401"/>
        <v>792000</v>
      </c>
      <c r="Q133" s="34">
        <f t="shared" si="401"/>
        <v>0</v>
      </c>
      <c r="R133" s="34">
        <f t="shared" si="401"/>
        <v>792000</v>
      </c>
      <c r="S133" s="34">
        <f t="shared" si="401"/>
        <v>0</v>
      </c>
      <c r="T133" s="34">
        <f t="shared" si="401"/>
        <v>0</v>
      </c>
      <c r="U133" s="34">
        <f t="shared" si="401"/>
        <v>-792000</v>
      </c>
      <c r="V133" s="34">
        <f t="shared" si="401"/>
        <v>0</v>
      </c>
      <c r="W133" s="34">
        <f t="shared" si="401"/>
        <v>-514800</v>
      </c>
      <c r="X133" s="34">
        <f t="shared" si="401"/>
        <v>56067</v>
      </c>
      <c r="Y133" s="34">
        <f t="shared" si="401"/>
        <v>27130</v>
      </c>
      <c r="Z133" s="48">
        <f t="shared" si="401"/>
        <v>0</v>
      </c>
      <c r="AA133" s="48">
        <f t="shared" si="401"/>
        <v>-2.92</v>
      </c>
      <c r="AB133" s="48">
        <f t="shared" si="401"/>
        <v>-2.92</v>
      </c>
      <c r="AC133" s="48">
        <v>0</v>
      </c>
      <c r="AD133" s="48">
        <v>-1.9</v>
      </c>
      <c r="AE133" s="48">
        <f t="shared" ref="AE133" si="402">SUBTOTAL(9,AE131:AE132)</f>
        <v>-1.9</v>
      </c>
    </row>
    <row r="134" spans="1:31" x14ac:dyDescent="0.25">
      <c r="A134" s="26">
        <v>1440</v>
      </c>
      <c r="B134" s="6">
        <v>600010481</v>
      </c>
      <c r="C134" s="27">
        <v>140147</v>
      </c>
      <c r="D134" s="28" t="s">
        <v>48</v>
      </c>
      <c r="E134" s="6">
        <v>3123</v>
      </c>
      <c r="F134" s="6" t="s">
        <v>18</v>
      </c>
      <c r="G134" s="6" t="s">
        <v>19</v>
      </c>
      <c r="H134" s="41">
        <f t="shared" ref="H134:H136" si="403">I134+P134</f>
        <v>591715</v>
      </c>
      <c r="I134" s="41">
        <f t="shared" ref="I134:I136" si="404">K134+L134+M134+N134+O134</f>
        <v>0</v>
      </c>
      <c r="J134" s="5"/>
      <c r="K134" s="9"/>
      <c r="L134" s="9"/>
      <c r="M134" s="9"/>
      <c r="N134" s="9"/>
      <c r="O134" s="9"/>
      <c r="P134" s="41">
        <f t="shared" ref="P134:P136" si="405">Q134+R134+S134</f>
        <v>591715</v>
      </c>
      <c r="Q134" s="9"/>
      <c r="R134" s="9">
        <v>591715</v>
      </c>
      <c r="S134" s="9"/>
      <c r="T134" s="73">
        <f t="shared" ref="T134:T136" si="406">(L134+M134+N134)*-1</f>
        <v>0</v>
      </c>
      <c r="U134" s="73">
        <f t="shared" ref="U134:U136" si="407">(Q134+R134)*-1</f>
        <v>-591715</v>
      </c>
      <c r="V134" s="9">
        <f t="shared" ref="V134:V136" si="408">ROUND(T134*0.65,0)</f>
        <v>0</v>
      </c>
      <c r="W134" s="9">
        <f t="shared" ref="W134:W136" si="409">ROUND(U134*0.65,0)</f>
        <v>-384615</v>
      </c>
      <c r="X134" s="9">
        <v>56067</v>
      </c>
      <c r="Y134" s="9">
        <v>27130</v>
      </c>
      <c r="Z134" s="78">
        <f t="shared" ref="Z134:Z136" si="410">IF(T134=0,0,ROUND((T134+L134)/X134/10,2))</f>
        <v>0</v>
      </c>
      <c r="AA134" s="78">
        <f t="shared" ref="AA134:AA136" si="411">IF(U134=0,0,ROUND((U134+Q134)/Y134/10,2))</f>
        <v>-2.1800000000000002</v>
      </c>
      <c r="AB134" s="78">
        <f t="shared" ref="AB134:AB136" si="412">Z134+AA134</f>
        <v>-2.1800000000000002</v>
      </c>
      <c r="AC134" s="47">
        <v>0</v>
      </c>
      <c r="AD134" s="47">
        <v>-1.42</v>
      </c>
      <c r="AE134" s="47">
        <f t="shared" ref="AE134:AE136" si="413">AC134+AD134</f>
        <v>-1.42</v>
      </c>
    </row>
    <row r="135" spans="1:31" x14ac:dyDescent="0.25">
      <c r="A135" s="5">
        <v>1440</v>
      </c>
      <c r="B135" s="2">
        <v>600010481</v>
      </c>
      <c r="C135" s="7">
        <v>140147</v>
      </c>
      <c r="D135" s="8" t="s">
        <v>48</v>
      </c>
      <c r="E135" s="20">
        <v>3123</v>
      </c>
      <c r="F135" s="20" t="s">
        <v>112</v>
      </c>
      <c r="G135" s="20" t="s">
        <v>98</v>
      </c>
      <c r="H135" s="41">
        <f t="shared" si="403"/>
        <v>0</v>
      </c>
      <c r="I135" s="41">
        <f t="shared" si="404"/>
        <v>0</v>
      </c>
      <c r="J135" s="5"/>
      <c r="K135" s="9"/>
      <c r="L135" s="9"/>
      <c r="M135" s="9"/>
      <c r="N135" s="9"/>
      <c r="O135" s="9"/>
      <c r="P135" s="41">
        <f t="shared" si="405"/>
        <v>0</v>
      </c>
      <c r="Q135" s="9"/>
      <c r="R135" s="9"/>
      <c r="S135" s="9"/>
      <c r="T135" s="73">
        <f t="shared" si="406"/>
        <v>0</v>
      </c>
      <c r="U135" s="73">
        <f t="shared" si="407"/>
        <v>0</v>
      </c>
      <c r="V135" s="9">
        <f t="shared" si="408"/>
        <v>0</v>
      </c>
      <c r="W135" s="9">
        <f t="shared" si="409"/>
        <v>0</v>
      </c>
      <c r="X135" s="46" t="s">
        <v>229</v>
      </c>
      <c r="Y135" s="46" t="s">
        <v>229</v>
      </c>
      <c r="Z135" s="78">
        <f t="shared" si="410"/>
        <v>0</v>
      </c>
      <c r="AA135" s="78">
        <f t="shared" si="411"/>
        <v>0</v>
      </c>
      <c r="AB135" s="78">
        <f t="shared" si="412"/>
        <v>0</v>
      </c>
      <c r="AC135" s="47">
        <v>0</v>
      </c>
      <c r="AD135" s="47">
        <v>0</v>
      </c>
      <c r="AE135" s="47">
        <f t="shared" si="413"/>
        <v>0</v>
      </c>
    </row>
    <row r="136" spans="1:31" x14ac:dyDescent="0.25">
      <c r="A136" s="5">
        <v>1440</v>
      </c>
      <c r="B136" s="2">
        <v>600010481</v>
      </c>
      <c r="C136" s="7">
        <v>140147</v>
      </c>
      <c r="D136" s="8" t="s">
        <v>48</v>
      </c>
      <c r="E136" s="2">
        <v>3147</v>
      </c>
      <c r="F136" s="2" t="s">
        <v>27</v>
      </c>
      <c r="G136" s="7" t="s">
        <v>98</v>
      </c>
      <c r="H136" s="41">
        <f t="shared" si="403"/>
        <v>20000</v>
      </c>
      <c r="I136" s="41">
        <f t="shared" si="404"/>
        <v>20000</v>
      </c>
      <c r="J136" s="5"/>
      <c r="K136" s="9"/>
      <c r="L136" s="9">
        <v>20000</v>
      </c>
      <c r="M136" s="9"/>
      <c r="N136" s="9"/>
      <c r="O136" s="9"/>
      <c r="P136" s="41">
        <f t="shared" si="405"/>
        <v>0</v>
      </c>
      <c r="Q136" s="9"/>
      <c r="R136" s="9"/>
      <c r="S136" s="9"/>
      <c r="T136" s="73">
        <f t="shared" si="406"/>
        <v>-20000</v>
      </c>
      <c r="U136" s="73">
        <f t="shared" si="407"/>
        <v>0</v>
      </c>
      <c r="V136" s="9">
        <f t="shared" si="408"/>
        <v>-13000</v>
      </c>
      <c r="W136" s="9">
        <f t="shared" si="409"/>
        <v>0</v>
      </c>
      <c r="X136" s="9">
        <v>42328</v>
      </c>
      <c r="Y136" s="9">
        <v>23868</v>
      </c>
      <c r="Z136" s="78">
        <f t="shared" si="410"/>
        <v>0</v>
      </c>
      <c r="AA136" s="78">
        <f t="shared" si="411"/>
        <v>0</v>
      </c>
      <c r="AB136" s="78">
        <f t="shared" si="412"/>
        <v>0</v>
      </c>
      <c r="AC136" s="47">
        <v>-0.03</v>
      </c>
      <c r="AD136" s="47">
        <v>0</v>
      </c>
      <c r="AE136" s="47">
        <f t="shared" si="413"/>
        <v>-0.03</v>
      </c>
    </row>
    <row r="137" spans="1:31" x14ac:dyDescent="0.25">
      <c r="A137" s="30"/>
      <c r="B137" s="31"/>
      <c r="C137" s="32"/>
      <c r="D137" s="33" t="s">
        <v>181</v>
      </c>
      <c r="E137" s="31"/>
      <c r="F137" s="31"/>
      <c r="G137" s="32"/>
      <c r="H137" s="34">
        <f>SUBTOTAL(9,H134:H136)</f>
        <v>611715</v>
      </c>
      <c r="I137" s="34">
        <f t="shared" ref="I137:AB137" si="414">SUBTOTAL(9,I134:I136)</f>
        <v>20000</v>
      </c>
      <c r="J137" s="34">
        <f t="shared" si="414"/>
        <v>0</v>
      </c>
      <c r="K137" s="34">
        <f t="shared" si="414"/>
        <v>0</v>
      </c>
      <c r="L137" s="34">
        <f t="shared" si="414"/>
        <v>20000</v>
      </c>
      <c r="M137" s="34">
        <f t="shared" si="414"/>
        <v>0</v>
      </c>
      <c r="N137" s="34">
        <f t="shared" si="414"/>
        <v>0</v>
      </c>
      <c r="O137" s="34">
        <f t="shared" si="414"/>
        <v>0</v>
      </c>
      <c r="P137" s="34">
        <f t="shared" si="414"/>
        <v>591715</v>
      </c>
      <c r="Q137" s="34">
        <f t="shared" si="414"/>
        <v>0</v>
      </c>
      <c r="R137" s="34">
        <f t="shared" si="414"/>
        <v>591715</v>
      </c>
      <c r="S137" s="34">
        <f t="shared" si="414"/>
        <v>0</v>
      </c>
      <c r="T137" s="34">
        <f t="shared" si="414"/>
        <v>-20000</v>
      </c>
      <c r="U137" s="34">
        <f t="shared" si="414"/>
        <v>-591715</v>
      </c>
      <c r="V137" s="34">
        <f t="shared" si="414"/>
        <v>-13000</v>
      </c>
      <c r="W137" s="34">
        <f t="shared" si="414"/>
        <v>-384615</v>
      </c>
      <c r="X137" s="34">
        <f t="shared" si="414"/>
        <v>98395</v>
      </c>
      <c r="Y137" s="34">
        <f t="shared" si="414"/>
        <v>50998</v>
      </c>
      <c r="Z137" s="48">
        <f t="shared" si="414"/>
        <v>0</v>
      </c>
      <c r="AA137" s="48">
        <f t="shared" si="414"/>
        <v>-2.1800000000000002</v>
      </c>
      <c r="AB137" s="48">
        <f t="shared" si="414"/>
        <v>-2.1800000000000002</v>
      </c>
      <c r="AC137" s="48">
        <v>-0.03</v>
      </c>
      <c r="AD137" s="48">
        <v>-1.42</v>
      </c>
      <c r="AE137" s="48">
        <f t="shared" ref="AE137" si="415">SUBTOTAL(9,AE134:AE136)</f>
        <v>-1.45</v>
      </c>
    </row>
    <row r="138" spans="1:31" x14ac:dyDescent="0.25">
      <c r="A138" s="26">
        <v>1442</v>
      </c>
      <c r="B138" s="6">
        <v>600010686</v>
      </c>
      <c r="C138" s="27">
        <v>555053</v>
      </c>
      <c r="D138" s="28" t="s">
        <v>49</v>
      </c>
      <c r="E138" s="6">
        <v>3123</v>
      </c>
      <c r="F138" s="6" t="s">
        <v>18</v>
      </c>
      <c r="G138" s="6" t="s">
        <v>19</v>
      </c>
      <c r="H138" s="41">
        <f t="shared" ref="H138:H139" si="416">I138+P138</f>
        <v>100000</v>
      </c>
      <c r="I138" s="41">
        <f t="shared" ref="I138:I139" si="417">K138+L138+M138+N138+O138</f>
        <v>20000</v>
      </c>
      <c r="J138" s="5"/>
      <c r="K138" s="9"/>
      <c r="L138" s="9"/>
      <c r="M138" s="9">
        <v>20000</v>
      </c>
      <c r="N138" s="9"/>
      <c r="O138" s="9"/>
      <c r="P138" s="41">
        <f t="shared" ref="P138:P139" si="418">Q138+R138+S138</f>
        <v>80000</v>
      </c>
      <c r="Q138" s="9">
        <v>30000</v>
      </c>
      <c r="R138" s="9">
        <v>50000</v>
      </c>
      <c r="S138" s="9"/>
      <c r="T138" s="73">
        <f t="shared" ref="T138:T139" si="419">(L138+M138+N138)*-1</f>
        <v>-20000</v>
      </c>
      <c r="U138" s="73">
        <f t="shared" ref="U138:U139" si="420">(Q138+R138)*-1</f>
        <v>-80000</v>
      </c>
      <c r="V138" s="9">
        <f t="shared" ref="V138:V139" si="421">ROUND(T138*0.65,0)</f>
        <v>-13000</v>
      </c>
      <c r="W138" s="9">
        <f t="shared" ref="W138:W139" si="422">ROUND(U138*0.65,0)</f>
        <v>-52000</v>
      </c>
      <c r="X138" s="9">
        <v>56067</v>
      </c>
      <c r="Y138" s="9">
        <v>27130</v>
      </c>
      <c r="Z138" s="78">
        <f t="shared" ref="Z138:Z139" si="423">IF(T138=0,0,ROUND((T138+L138)/X138/10,2))</f>
        <v>-0.04</v>
      </c>
      <c r="AA138" s="78">
        <f t="shared" ref="AA138:AA139" si="424">IF(U138=0,0,ROUND((U138+Q138)/Y138/10,2))</f>
        <v>-0.18</v>
      </c>
      <c r="AB138" s="78">
        <f t="shared" ref="AB138:AB139" si="425">Z138+AA138</f>
        <v>-0.22</v>
      </c>
      <c r="AC138" s="47">
        <v>-0.03</v>
      </c>
      <c r="AD138" s="47">
        <v>-0.19</v>
      </c>
      <c r="AE138" s="47">
        <f t="shared" ref="AE138:AE139" si="426">AC138+AD138</f>
        <v>-0.22</v>
      </c>
    </row>
    <row r="139" spans="1:31" x14ac:dyDescent="0.25">
      <c r="A139" s="5">
        <v>1442</v>
      </c>
      <c r="B139" s="2">
        <v>600010686</v>
      </c>
      <c r="C139" s="7">
        <v>555053</v>
      </c>
      <c r="D139" s="8" t="s">
        <v>49</v>
      </c>
      <c r="E139" s="20">
        <v>3123</v>
      </c>
      <c r="F139" s="20" t="s">
        <v>112</v>
      </c>
      <c r="G139" s="20" t="s">
        <v>98</v>
      </c>
      <c r="H139" s="41">
        <f t="shared" si="416"/>
        <v>0</v>
      </c>
      <c r="I139" s="41">
        <f t="shared" si="417"/>
        <v>0</v>
      </c>
      <c r="J139" s="5"/>
      <c r="K139" s="9"/>
      <c r="L139" s="9"/>
      <c r="M139" s="9"/>
      <c r="N139" s="9"/>
      <c r="O139" s="9"/>
      <c r="P139" s="41">
        <f t="shared" si="418"/>
        <v>0</v>
      </c>
      <c r="Q139" s="9"/>
      <c r="R139" s="9"/>
      <c r="S139" s="9"/>
      <c r="T139" s="73">
        <f t="shared" si="419"/>
        <v>0</v>
      </c>
      <c r="U139" s="73">
        <f t="shared" si="420"/>
        <v>0</v>
      </c>
      <c r="V139" s="9">
        <f t="shared" si="421"/>
        <v>0</v>
      </c>
      <c r="W139" s="9">
        <f t="shared" si="422"/>
        <v>0</v>
      </c>
      <c r="X139" s="46" t="s">
        <v>229</v>
      </c>
      <c r="Y139" s="46" t="s">
        <v>229</v>
      </c>
      <c r="Z139" s="78">
        <f t="shared" si="423"/>
        <v>0</v>
      </c>
      <c r="AA139" s="78">
        <f t="shared" si="424"/>
        <v>0</v>
      </c>
      <c r="AB139" s="78">
        <f t="shared" si="425"/>
        <v>0</v>
      </c>
      <c r="AC139" s="47">
        <v>0</v>
      </c>
      <c r="AD139" s="47">
        <v>0</v>
      </c>
      <c r="AE139" s="47">
        <f t="shared" si="426"/>
        <v>0</v>
      </c>
    </row>
    <row r="140" spans="1:31" x14ac:dyDescent="0.25">
      <c r="A140" s="30"/>
      <c r="B140" s="31"/>
      <c r="C140" s="32"/>
      <c r="D140" s="33" t="s">
        <v>182</v>
      </c>
      <c r="E140" s="35"/>
      <c r="F140" s="35"/>
      <c r="G140" s="35"/>
      <c r="H140" s="34">
        <f>SUBTOTAL(9,H138:H139)</f>
        <v>100000</v>
      </c>
      <c r="I140" s="34">
        <f t="shared" ref="I140:AB140" si="427">SUBTOTAL(9,I138:I139)</f>
        <v>20000</v>
      </c>
      <c r="J140" s="34">
        <f t="shared" si="427"/>
        <v>0</v>
      </c>
      <c r="K140" s="34">
        <f t="shared" si="427"/>
        <v>0</v>
      </c>
      <c r="L140" s="34">
        <f t="shared" si="427"/>
        <v>0</v>
      </c>
      <c r="M140" s="34">
        <f t="shared" si="427"/>
        <v>20000</v>
      </c>
      <c r="N140" s="34">
        <f t="shared" si="427"/>
        <v>0</v>
      </c>
      <c r="O140" s="34">
        <f t="shared" si="427"/>
        <v>0</v>
      </c>
      <c r="P140" s="34">
        <f t="shared" si="427"/>
        <v>80000</v>
      </c>
      <c r="Q140" s="34">
        <f t="shared" si="427"/>
        <v>30000</v>
      </c>
      <c r="R140" s="34">
        <f t="shared" si="427"/>
        <v>50000</v>
      </c>
      <c r="S140" s="34">
        <f t="shared" si="427"/>
        <v>0</v>
      </c>
      <c r="T140" s="34">
        <f t="shared" si="427"/>
        <v>-20000</v>
      </c>
      <c r="U140" s="34">
        <f t="shared" si="427"/>
        <v>-80000</v>
      </c>
      <c r="V140" s="34">
        <f t="shared" si="427"/>
        <v>-13000</v>
      </c>
      <c r="W140" s="34">
        <f t="shared" si="427"/>
        <v>-52000</v>
      </c>
      <c r="X140" s="34">
        <f t="shared" si="427"/>
        <v>56067</v>
      </c>
      <c r="Y140" s="34">
        <f t="shared" si="427"/>
        <v>27130</v>
      </c>
      <c r="Z140" s="48">
        <f t="shared" si="427"/>
        <v>-0.04</v>
      </c>
      <c r="AA140" s="48">
        <f t="shared" si="427"/>
        <v>-0.18</v>
      </c>
      <c r="AB140" s="48">
        <f t="shared" si="427"/>
        <v>-0.22</v>
      </c>
      <c r="AC140" s="48">
        <v>-0.03</v>
      </c>
      <c r="AD140" s="48">
        <v>-0.19</v>
      </c>
      <c r="AE140" s="48">
        <f t="shared" ref="AE140" si="428">SUBTOTAL(9,AE138:AE139)</f>
        <v>-0.22</v>
      </c>
    </row>
    <row r="141" spans="1:31" x14ac:dyDescent="0.25">
      <c r="A141" s="26">
        <v>1443</v>
      </c>
      <c r="B141" s="6">
        <v>600170918</v>
      </c>
      <c r="C141" s="27">
        <v>15043151</v>
      </c>
      <c r="D141" s="28" t="s">
        <v>50</v>
      </c>
      <c r="E141" s="6">
        <v>3123</v>
      </c>
      <c r="F141" s="6" t="s">
        <v>18</v>
      </c>
      <c r="G141" s="6" t="s">
        <v>19</v>
      </c>
      <c r="H141" s="41">
        <f t="shared" ref="H141:H145" si="429">I141+P141</f>
        <v>488040</v>
      </c>
      <c r="I141" s="41">
        <f t="shared" ref="I141:I145" si="430">K141+L141+M141+N141+O141</f>
        <v>478040</v>
      </c>
      <c r="J141" s="5">
        <v>19</v>
      </c>
      <c r="K141" s="9">
        <v>478040</v>
      </c>
      <c r="L141" s="9"/>
      <c r="M141" s="9"/>
      <c r="N141" s="9"/>
      <c r="O141" s="9"/>
      <c r="P141" s="41">
        <f t="shared" ref="P141:P145" si="431">Q141+R141+S141</f>
        <v>10000</v>
      </c>
      <c r="Q141" s="9"/>
      <c r="R141" s="9">
        <v>10000</v>
      </c>
      <c r="S141" s="9"/>
      <c r="T141" s="73">
        <f t="shared" ref="T141:T145" si="432">(L141+M141+N141)*-1</f>
        <v>0</v>
      </c>
      <c r="U141" s="73">
        <f t="shared" ref="U141:U145" si="433">(Q141+R141)*-1</f>
        <v>-10000</v>
      </c>
      <c r="V141" s="9">
        <f t="shared" ref="V141:V145" si="434">ROUND(T141*0.65,0)</f>
        <v>0</v>
      </c>
      <c r="W141" s="9">
        <f t="shared" ref="W141:W145" si="435">ROUND(U141*0.65,0)</f>
        <v>-6500</v>
      </c>
      <c r="X141" s="9">
        <v>56067</v>
      </c>
      <c r="Y141" s="9">
        <v>27130</v>
      </c>
      <c r="Z141" s="78">
        <f t="shared" ref="Z141:Z145" si="436">IF(T141=0,0,ROUND((T141+L141)/X141/10,2))</f>
        <v>0</v>
      </c>
      <c r="AA141" s="78">
        <f t="shared" ref="AA141:AA145" si="437">IF(U141=0,0,ROUND((U141+Q141)/Y141/10,2))</f>
        <v>-0.04</v>
      </c>
      <c r="AB141" s="78">
        <f t="shared" ref="AB141:AB145" si="438">Z141+AA141</f>
        <v>-0.04</v>
      </c>
      <c r="AC141" s="47">
        <v>0</v>
      </c>
      <c r="AD141" s="47">
        <v>-0.03</v>
      </c>
      <c r="AE141" s="47">
        <f t="shared" ref="AE141:AE145" si="439">AC141+AD141</f>
        <v>-0.03</v>
      </c>
    </row>
    <row r="142" spans="1:31" x14ac:dyDescent="0.25">
      <c r="A142" s="5">
        <v>1443</v>
      </c>
      <c r="B142" s="2">
        <v>600170918</v>
      </c>
      <c r="C142" s="7">
        <v>15043151</v>
      </c>
      <c r="D142" s="8" t="s">
        <v>50</v>
      </c>
      <c r="E142" s="20">
        <v>3123</v>
      </c>
      <c r="F142" s="20" t="s">
        <v>112</v>
      </c>
      <c r="G142" s="20" t="s">
        <v>98</v>
      </c>
      <c r="H142" s="41">
        <f t="shared" si="429"/>
        <v>0</v>
      </c>
      <c r="I142" s="41">
        <f t="shared" si="430"/>
        <v>0</v>
      </c>
      <c r="J142" s="5"/>
      <c r="K142" s="9"/>
      <c r="L142" s="9"/>
      <c r="M142" s="9"/>
      <c r="N142" s="9"/>
      <c r="O142" s="9"/>
      <c r="P142" s="41">
        <f t="shared" si="431"/>
        <v>0</v>
      </c>
      <c r="Q142" s="9"/>
      <c r="R142" s="9"/>
      <c r="S142" s="9"/>
      <c r="T142" s="73">
        <f t="shared" si="432"/>
        <v>0</v>
      </c>
      <c r="U142" s="73">
        <f t="shared" si="433"/>
        <v>0</v>
      </c>
      <c r="V142" s="9">
        <f t="shared" si="434"/>
        <v>0</v>
      </c>
      <c r="W142" s="9">
        <f t="shared" si="435"/>
        <v>0</v>
      </c>
      <c r="X142" s="46" t="s">
        <v>229</v>
      </c>
      <c r="Y142" s="46" t="s">
        <v>229</v>
      </c>
      <c r="Z142" s="78">
        <f t="shared" si="436"/>
        <v>0</v>
      </c>
      <c r="AA142" s="78">
        <f t="shared" si="437"/>
        <v>0</v>
      </c>
      <c r="AB142" s="78">
        <f t="shared" si="438"/>
        <v>0</v>
      </c>
      <c r="AC142" s="47">
        <v>0</v>
      </c>
      <c r="AD142" s="47">
        <v>0</v>
      </c>
      <c r="AE142" s="47">
        <f t="shared" si="439"/>
        <v>0</v>
      </c>
    </row>
    <row r="143" spans="1:31" x14ac:dyDescent="0.25">
      <c r="A143" s="5">
        <v>1443</v>
      </c>
      <c r="B143" s="2">
        <v>600170918</v>
      </c>
      <c r="C143" s="7">
        <v>15043151</v>
      </c>
      <c r="D143" s="8" t="s">
        <v>50</v>
      </c>
      <c r="E143" s="2">
        <v>3141</v>
      </c>
      <c r="F143" s="2" t="s">
        <v>20</v>
      </c>
      <c r="G143" s="7" t="s">
        <v>98</v>
      </c>
      <c r="H143" s="41">
        <f t="shared" si="429"/>
        <v>105000</v>
      </c>
      <c r="I143" s="41">
        <f t="shared" si="430"/>
        <v>0</v>
      </c>
      <c r="J143" s="5"/>
      <c r="K143" s="9"/>
      <c r="L143" s="9"/>
      <c r="M143" s="9"/>
      <c r="N143" s="9"/>
      <c r="O143" s="9"/>
      <c r="P143" s="41">
        <f t="shared" si="431"/>
        <v>105000</v>
      </c>
      <c r="Q143" s="9"/>
      <c r="R143" s="9">
        <v>105000</v>
      </c>
      <c r="S143" s="9"/>
      <c r="T143" s="73">
        <f t="shared" si="432"/>
        <v>0</v>
      </c>
      <c r="U143" s="73">
        <f t="shared" si="433"/>
        <v>-105000</v>
      </c>
      <c r="V143" s="9">
        <f t="shared" si="434"/>
        <v>0</v>
      </c>
      <c r="W143" s="9">
        <f t="shared" si="435"/>
        <v>-68250</v>
      </c>
      <c r="X143" s="46" t="s">
        <v>229</v>
      </c>
      <c r="Y143" s="9">
        <v>26460</v>
      </c>
      <c r="Z143" s="78">
        <f t="shared" si="436"/>
        <v>0</v>
      </c>
      <c r="AA143" s="78">
        <f t="shared" si="437"/>
        <v>-0.4</v>
      </c>
      <c r="AB143" s="78">
        <f t="shared" si="438"/>
        <v>-0.4</v>
      </c>
      <c r="AC143" s="47">
        <v>0</v>
      </c>
      <c r="AD143" s="47">
        <v>-0.26</v>
      </c>
      <c r="AE143" s="47">
        <f t="shared" si="439"/>
        <v>-0.26</v>
      </c>
    </row>
    <row r="144" spans="1:31" x14ac:dyDescent="0.25">
      <c r="A144" s="5">
        <v>1443</v>
      </c>
      <c r="B144" s="2">
        <v>600170918</v>
      </c>
      <c r="C144" s="7">
        <v>15043151</v>
      </c>
      <c r="D144" s="8" t="s">
        <v>50</v>
      </c>
      <c r="E144" s="2">
        <v>3141</v>
      </c>
      <c r="F144" s="2" t="s">
        <v>20</v>
      </c>
      <c r="G144" s="7" t="s">
        <v>98</v>
      </c>
      <c r="H144" s="41">
        <f t="shared" si="429"/>
        <v>0</v>
      </c>
      <c r="I144" s="41">
        <f t="shared" si="430"/>
        <v>0</v>
      </c>
      <c r="J144" s="5"/>
      <c r="K144" s="9"/>
      <c r="L144" s="9"/>
      <c r="M144" s="9"/>
      <c r="N144" s="9"/>
      <c r="O144" s="9"/>
      <c r="P144" s="41">
        <f t="shared" si="431"/>
        <v>0</v>
      </c>
      <c r="Q144" s="9"/>
      <c r="R144" s="9"/>
      <c r="S144" s="9"/>
      <c r="T144" s="73">
        <f t="shared" si="432"/>
        <v>0</v>
      </c>
      <c r="U144" s="73">
        <f t="shared" si="433"/>
        <v>0</v>
      </c>
      <c r="V144" s="9">
        <f t="shared" si="434"/>
        <v>0</v>
      </c>
      <c r="W144" s="9">
        <f t="shared" si="435"/>
        <v>0</v>
      </c>
      <c r="X144" s="46" t="s">
        <v>229</v>
      </c>
      <c r="Y144" s="9">
        <v>26460</v>
      </c>
      <c r="Z144" s="78">
        <f t="shared" si="436"/>
        <v>0</v>
      </c>
      <c r="AA144" s="78">
        <f t="shared" si="437"/>
        <v>0</v>
      </c>
      <c r="AB144" s="78">
        <f t="shared" si="438"/>
        <v>0</v>
      </c>
      <c r="AC144" s="47">
        <v>0</v>
      </c>
      <c r="AD144" s="47">
        <v>0</v>
      </c>
      <c r="AE144" s="47">
        <f t="shared" si="439"/>
        <v>0</v>
      </c>
    </row>
    <row r="145" spans="1:31" x14ac:dyDescent="0.25">
      <c r="A145" s="5">
        <v>1443</v>
      </c>
      <c r="B145" s="2">
        <v>600170918</v>
      </c>
      <c r="C145" s="7">
        <v>15043151</v>
      </c>
      <c r="D145" s="8" t="s">
        <v>50</v>
      </c>
      <c r="E145" s="2">
        <v>3147</v>
      </c>
      <c r="F145" s="2" t="s">
        <v>27</v>
      </c>
      <c r="G145" s="7" t="s">
        <v>98</v>
      </c>
      <c r="H145" s="41">
        <f t="shared" si="429"/>
        <v>0</v>
      </c>
      <c r="I145" s="41">
        <f t="shared" si="430"/>
        <v>0</v>
      </c>
      <c r="J145" s="5"/>
      <c r="K145" s="9"/>
      <c r="L145" s="9"/>
      <c r="M145" s="9"/>
      <c r="N145" s="9"/>
      <c r="O145" s="9"/>
      <c r="P145" s="41">
        <f t="shared" si="431"/>
        <v>0</v>
      </c>
      <c r="Q145" s="9"/>
      <c r="R145" s="9"/>
      <c r="S145" s="9"/>
      <c r="T145" s="73">
        <f t="shared" si="432"/>
        <v>0</v>
      </c>
      <c r="U145" s="73">
        <f t="shared" si="433"/>
        <v>0</v>
      </c>
      <c r="V145" s="9">
        <f t="shared" si="434"/>
        <v>0</v>
      </c>
      <c r="W145" s="9">
        <f t="shared" si="435"/>
        <v>0</v>
      </c>
      <c r="X145" s="9">
        <v>42328</v>
      </c>
      <c r="Y145" s="9">
        <v>23868</v>
      </c>
      <c r="Z145" s="78">
        <f t="shared" si="436"/>
        <v>0</v>
      </c>
      <c r="AA145" s="78">
        <f t="shared" si="437"/>
        <v>0</v>
      </c>
      <c r="AB145" s="78">
        <f t="shared" si="438"/>
        <v>0</v>
      </c>
      <c r="AC145" s="47">
        <v>0</v>
      </c>
      <c r="AD145" s="47">
        <v>0</v>
      </c>
      <c r="AE145" s="47">
        <f t="shared" si="439"/>
        <v>0</v>
      </c>
    </row>
    <row r="146" spans="1:31" x14ac:dyDescent="0.25">
      <c r="A146" s="30"/>
      <c r="B146" s="31"/>
      <c r="C146" s="32"/>
      <c r="D146" s="33" t="s">
        <v>183</v>
      </c>
      <c r="E146" s="31"/>
      <c r="F146" s="31"/>
      <c r="G146" s="32"/>
      <c r="H146" s="34">
        <f>SUBTOTAL(9,H141:H145)</f>
        <v>593040</v>
      </c>
      <c r="I146" s="34">
        <f t="shared" ref="I146:AB146" si="440">SUBTOTAL(9,I141:I145)</f>
        <v>478040</v>
      </c>
      <c r="J146" s="34">
        <f t="shared" si="440"/>
        <v>19</v>
      </c>
      <c r="K146" s="34">
        <f t="shared" si="440"/>
        <v>478040</v>
      </c>
      <c r="L146" s="34">
        <f t="shared" si="440"/>
        <v>0</v>
      </c>
      <c r="M146" s="34">
        <f t="shared" si="440"/>
        <v>0</v>
      </c>
      <c r="N146" s="34">
        <f t="shared" si="440"/>
        <v>0</v>
      </c>
      <c r="O146" s="34">
        <f t="shared" si="440"/>
        <v>0</v>
      </c>
      <c r="P146" s="34">
        <f t="shared" si="440"/>
        <v>115000</v>
      </c>
      <c r="Q146" s="34">
        <f t="shared" si="440"/>
        <v>0</v>
      </c>
      <c r="R146" s="34">
        <f t="shared" si="440"/>
        <v>115000</v>
      </c>
      <c r="S146" s="34">
        <f t="shared" si="440"/>
        <v>0</v>
      </c>
      <c r="T146" s="34">
        <f t="shared" si="440"/>
        <v>0</v>
      </c>
      <c r="U146" s="34">
        <f t="shared" si="440"/>
        <v>-115000</v>
      </c>
      <c r="V146" s="34">
        <f t="shared" si="440"/>
        <v>0</v>
      </c>
      <c r="W146" s="34">
        <f t="shared" si="440"/>
        <v>-74750</v>
      </c>
      <c r="X146" s="34">
        <f t="shared" si="440"/>
        <v>98395</v>
      </c>
      <c r="Y146" s="34">
        <f t="shared" si="440"/>
        <v>103918</v>
      </c>
      <c r="Z146" s="48">
        <f t="shared" si="440"/>
        <v>0</v>
      </c>
      <c r="AA146" s="48">
        <f t="shared" si="440"/>
        <v>-0.44</v>
      </c>
      <c r="AB146" s="48">
        <f t="shared" si="440"/>
        <v>-0.44</v>
      </c>
      <c r="AC146" s="48">
        <v>0</v>
      </c>
      <c r="AD146" s="48">
        <v>-0.29000000000000004</v>
      </c>
      <c r="AE146" s="48">
        <f t="shared" ref="AE146" si="441">SUBTOTAL(9,AE141:AE145)</f>
        <v>-0.29000000000000004</v>
      </c>
    </row>
    <row r="147" spans="1:31" x14ac:dyDescent="0.25">
      <c r="A147" s="26">
        <v>1448</v>
      </c>
      <c r="B147" s="6">
        <v>600010678</v>
      </c>
      <c r="C147" s="27">
        <v>82554</v>
      </c>
      <c r="D147" s="28" t="s">
        <v>51</v>
      </c>
      <c r="E147" s="6">
        <v>3123</v>
      </c>
      <c r="F147" s="6" t="s">
        <v>18</v>
      </c>
      <c r="G147" s="6" t="s">
        <v>19</v>
      </c>
      <c r="H147" s="41">
        <f t="shared" ref="H147:H151" si="442">I147+P147</f>
        <v>660660</v>
      </c>
      <c r="I147" s="41">
        <f t="shared" ref="I147:I151" si="443">K147+L147+M147+N147+O147</f>
        <v>339660</v>
      </c>
      <c r="J147" s="5">
        <v>13.5</v>
      </c>
      <c r="K147" s="9">
        <v>339660</v>
      </c>
      <c r="L147" s="9"/>
      <c r="M147" s="9"/>
      <c r="N147" s="9"/>
      <c r="O147" s="9"/>
      <c r="P147" s="41">
        <f t="shared" ref="P147:P151" si="444">Q147+R147+S147</f>
        <v>321000</v>
      </c>
      <c r="Q147" s="9">
        <v>105000</v>
      </c>
      <c r="R147" s="9">
        <f>186000+30000</f>
        <v>216000</v>
      </c>
      <c r="S147" s="9"/>
      <c r="T147" s="73">
        <f t="shared" ref="T147:T151" si="445">(L147+M147+N147)*-1</f>
        <v>0</v>
      </c>
      <c r="U147" s="73">
        <f t="shared" ref="U147:U151" si="446">(Q147+R147)*-1</f>
        <v>-321000</v>
      </c>
      <c r="V147" s="9">
        <f t="shared" ref="V147:V151" si="447">ROUND(T147*0.65,0)</f>
        <v>0</v>
      </c>
      <c r="W147" s="9">
        <f t="shared" ref="W147:W151" si="448">ROUND(U147*0.65,0)</f>
        <v>-208650</v>
      </c>
      <c r="X147" s="9">
        <v>56067</v>
      </c>
      <c r="Y147" s="9">
        <v>27130</v>
      </c>
      <c r="Z147" s="78">
        <f t="shared" ref="Z147:Z151" si="449">IF(T147=0,0,ROUND((T147+L147)/X147/10,2))</f>
        <v>0</v>
      </c>
      <c r="AA147" s="78">
        <f t="shared" ref="AA147:AA151" si="450">IF(U147=0,0,ROUND((U147+Q147)/Y147/10,2))</f>
        <v>-0.8</v>
      </c>
      <c r="AB147" s="78">
        <f t="shared" ref="AB147:AB151" si="451">Z147+AA147</f>
        <v>-0.8</v>
      </c>
      <c r="AC147" s="47">
        <v>0</v>
      </c>
      <c r="AD147" s="47">
        <v>-0.77</v>
      </c>
      <c r="AE147" s="47">
        <f t="shared" ref="AE147:AE151" si="452">AC147+AD147</f>
        <v>-0.77</v>
      </c>
    </row>
    <row r="148" spans="1:31" x14ac:dyDescent="0.25">
      <c r="A148" s="5">
        <v>1448</v>
      </c>
      <c r="B148" s="2">
        <v>600010678</v>
      </c>
      <c r="C148" s="7">
        <v>82554</v>
      </c>
      <c r="D148" s="8" t="s">
        <v>51</v>
      </c>
      <c r="E148" s="20">
        <v>3123</v>
      </c>
      <c r="F148" s="20" t="s">
        <v>112</v>
      </c>
      <c r="G148" s="20" t="s">
        <v>98</v>
      </c>
      <c r="H148" s="41">
        <f t="shared" si="442"/>
        <v>0</v>
      </c>
      <c r="I148" s="41">
        <f t="shared" si="443"/>
        <v>0</v>
      </c>
      <c r="J148" s="5"/>
      <c r="K148" s="9"/>
      <c r="L148" s="9"/>
      <c r="M148" s="9"/>
      <c r="N148" s="9"/>
      <c r="O148" s="9"/>
      <c r="P148" s="41">
        <f t="shared" si="444"/>
        <v>0</v>
      </c>
      <c r="Q148" s="9"/>
      <c r="R148" s="9"/>
      <c r="S148" s="9"/>
      <c r="T148" s="73">
        <f t="shared" si="445"/>
        <v>0</v>
      </c>
      <c r="U148" s="73">
        <f t="shared" si="446"/>
        <v>0</v>
      </c>
      <c r="V148" s="9">
        <f t="shared" si="447"/>
        <v>0</v>
      </c>
      <c r="W148" s="9">
        <f t="shared" si="448"/>
        <v>0</v>
      </c>
      <c r="X148" s="46" t="s">
        <v>229</v>
      </c>
      <c r="Y148" s="46" t="s">
        <v>229</v>
      </c>
      <c r="Z148" s="78">
        <f t="shared" si="449"/>
        <v>0</v>
      </c>
      <c r="AA148" s="78">
        <f t="shared" si="450"/>
        <v>0</v>
      </c>
      <c r="AB148" s="78">
        <f t="shared" si="451"/>
        <v>0</v>
      </c>
      <c r="AC148" s="47">
        <v>0</v>
      </c>
      <c r="AD148" s="47">
        <v>0</v>
      </c>
      <c r="AE148" s="47">
        <f t="shared" si="452"/>
        <v>0</v>
      </c>
    </row>
    <row r="149" spans="1:31" x14ac:dyDescent="0.25">
      <c r="A149" s="5">
        <v>1448</v>
      </c>
      <c r="B149" s="2">
        <v>600010678</v>
      </c>
      <c r="C149" s="7">
        <v>82554</v>
      </c>
      <c r="D149" s="8" t="s">
        <v>51</v>
      </c>
      <c r="E149" s="2">
        <v>3141</v>
      </c>
      <c r="F149" s="2" t="s">
        <v>20</v>
      </c>
      <c r="G149" s="7" t="s">
        <v>98</v>
      </c>
      <c r="H149" s="41">
        <f t="shared" si="442"/>
        <v>85000</v>
      </c>
      <c r="I149" s="41">
        <f t="shared" si="443"/>
        <v>0</v>
      </c>
      <c r="J149" s="5"/>
      <c r="K149" s="9"/>
      <c r="L149" s="9"/>
      <c r="M149" s="9"/>
      <c r="N149" s="9"/>
      <c r="O149" s="9"/>
      <c r="P149" s="41">
        <f t="shared" si="444"/>
        <v>85000</v>
      </c>
      <c r="Q149" s="9"/>
      <c r="R149" s="9">
        <v>85000</v>
      </c>
      <c r="S149" s="9"/>
      <c r="T149" s="73">
        <f t="shared" si="445"/>
        <v>0</v>
      </c>
      <c r="U149" s="73">
        <f t="shared" si="446"/>
        <v>-85000</v>
      </c>
      <c r="V149" s="9">
        <f t="shared" si="447"/>
        <v>0</v>
      </c>
      <c r="W149" s="9">
        <f t="shared" si="448"/>
        <v>-55250</v>
      </c>
      <c r="X149" s="46" t="s">
        <v>229</v>
      </c>
      <c r="Y149" s="9">
        <v>26460</v>
      </c>
      <c r="Z149" s="78">
        <f t="shared" si="449"/>
        <v>0</v>
      </c>
      <c r="AA149" s="78">
        <f t="shared" si="450"/>
        <v>-0.32</v>
      </c>
      <c r="AB149" s="78">
        <f t="shared" si="451"/>
        <v>-0.32</v>
      </c>
      <c r="AC149" s="47">
        <v>0</v>
      </c>
      <c r="AD149" s="47">
        <v>-0.21</v>
      </c>
      <c r="AE149" s="47">
        <f t="shared" si="452"/>
        <v>-0.21</v>
      </c>
    </row>
    <row r="150" spans="1:31" x14ac:dyDescent="0.25">
      <c r="A150" s="5">
        <v>1448</v>
      </c>
      <c r="B150" s="2">
        <v>600010678</v>
      </c>
      <c r="C150" s="7">
        <v>82554</v>
      </c>
      <c r="D150" s="8" t="s">
        <v>51</v>
      </c>
      <c r="E150" s="2">
        <v>3141</v>
      </c>
      <c r="F150" s="2" t="s">
        <v>20</v>
      </c>
      <c r="G150" s="7" t="s">
        <v>98</v>
      </c>
      <c r="H150" s="41">
        <f t="shared" si="442"/>
        <v>0</v>
      </c>
      <c r="I150" s="41">
        <f t="shared" si="443"/>
        <v>0</v>
      </c>
      <c r="J150" s="5"/>
      <c r="K150" s="9"/>
      <c r="L150" s="9"/>
      <c r="M150" s="9"/>
      <c r="N150" s="9"/>
      <c r="O150" s="9"/>
      <c r="P150" s="41">
        <f t="shared" si="444"/>
        <v>0</v>
      </c>
      <c r="Q150" s="9"/>
      <c r="R150" s="9"/>
      <c r="S150" s="9"/>
      <c r="T150" s="73">
        <f t="shared" si="445"/>
        <v>0</v>
      </c>
      <c r="U150" s="73">
        <f t="shared" si="446"/>
        <v>0</v>
      </c>
      <c r="V150" s="9">
        <f t="shared" si="447"/>
        <v>0</v>
      </c>
      <c r="W150" s="9">
        <f t="shared" si="448"/>
        <v>0</v>
      </c>
      <c r="X150" s="46" t="s">
        <v>229</v>
      </c>
      <c r="Y150" s="9">
        <v>26460</v>
      </c>
      <c r="Z150" s="78">
        <f t="shared" si="449"/>
        <v>0</v>
      </c>
      <c r="AA150" s="78">
        <f t="shared" si="450"/>
        <v>0</v>
      </c>
      <c r="AB150" s="78">
        <f t="shared" si="451"/>
        <v>0</v>
      </c>
      <c r="AC150" s="47">
        <v>0</v>
      </c>
      <c r="AD150" s="47">
        <v>0</v>
      </c>
      <c r="AE150" s="47">
        <f t="shared" si="452"/>
        <v>0</v>
      </c>
    </row>
    <row r="151" spans="1:31" x14ac:dyDescent="0.25">
      <c r="A151" s="5">
        <v>1448</v>
      </c>
      <c r="B151" s="2">
        <v>600010678</v>
      </c>
      <c r="C151" s="7">
        <v>82554</v>
      </c>
      <c r="D151" s="8" t="s">
        <v>51</v>
      </c>
      <c r="E151" s="2">
        <v>3147</v>
      </c>
      <c r="F151" s="2" t="s">
        <v>27</v>
      </c>
      <c r="G151" s="7" t="s">
        <v>98</v>
      </c>
      <c r="H151" s="41">
        <f t="shared" si="442"/>
        <v>0</v>
      </c>
      <c r="I151" s="41">
        <f t="shared" si="443"/>
        <v>0</v>
      </c>
      <c r="J151" s="5"/>
      <c r="K151" s="9"/>
      <c r="L151" s="9"/>
      <c r="M151" s="9"/>
      <c r="N151" s="9"/>
      <c r="O151" s="9"/>
      <c r="P151" s="41">
        <f t="shared" si="444"/>
        <v>0</v>
      </c>
      <c r="Q151" s="9"/>
      <c r="R151" s="9"/>
      <c r="S151" s="9"/>
      <c r="T151" s="73">
        <f t="shared" si="445"/>
        <v>0</v>
      </c>
      <c r="U151" s="73">
        <f t="shared" si="446"/>
        <v>0</v>
      </c>
      <c r="V151" s="9">
        <f t="shared" si="447"/>
        <v>0</v>
      </c>
      <c r="W151" s="9">
        <f t="shared" si="448"/>
        <v>0</v>
      </c>
      <c r="X151" s="9">
        <v>42328</v>
      </c>
      <c r="Y151" s="9">
        <v>23868</v>
      </c>
      <c r="Z151" s="78">
        <f t="shared" si="449"/>
        <v>0</v>
      </c>
      <c r="AA151" s="78">
        <f t="shared" si="450"/>
        <v>0</v>
      </c>
      <c r="AB151" s="78">
        <f t="shared" si="451"/>
        <v>0</v>
      </c>
      <c r="AC151" s="47">
        <v>0</v>
      </c>
      <c r="AD151" s="47">
        <v>0</v>
      </c>
      <c r="AE151" s="47">
        <f t="shared" si="452"/>
        <v>0</v>
      </c>
    </row>
    <row r="152" spans="1:31" x14ac:dyDescent="0.25">
      <c r="A152" s="30"/>
      <c r="B152" s="31"/>
      <c r="C152" s="32"/>
      <c r="D152" s="33" t="s">
        <v>184</v>
      </c>
      <c r="E152" s="31"/>
      <c r="F152" s="31"/>
      <c r="G152" s="32"/>
      <c r="H152" s="34">
        <f>SUBTOTAL(9,H147:H151)</f>
        <v>745660</v>
      </c>
      <c r="I152" s="34">
        <f t="shared" ref="I152:AB152" si="453">SUBTOTAL(9,I147:I151)</f>
        <v>339660</v>
      </c>
      <c r="J152" s="34">
        <f t="shared" si="453"/>
        <v>13.5</v>
      </c>
      <c r="K152" s="34">
        <f t="shared" si="453"/>
        <v>339660</v>
      </c>
      <c r="L152" s="34">
        <f t="shared" si="453"/>
        <v>0</v>
      </c>
      <c r="M152" s="34">
        <f t="shared" si="453"/>
        <v>0</v>
      </c>
      <c r="N152" s="34">
        <f t="shared" si="453"/>
        <v>0</v>
      </c>
      <c r="O152" s="34">
        <f t="shared" si="453"/>
        <v>0</v>
      </c>
      <c r="P152" s="34">
        <f t="shared" si="453"/>
        <v>406000</v>
      </c>
      <c r="Q152" s="34">
        <f t="shared" si="453"/>
        <v>105000</v>
      </c>
      <c r="R152" s="34">
        <f t="shared" si="453"/>
        <v>301000</v>
      </c>
      <c r="S152" s="34">
        <f t="shared" si="453"/>
        <v>0</v>
      </c>
      <c r="T152" s="34">
        <f t="shared" si="453"/>
        <v>0</v>
      </c>
      <c r="U152" s="34">
        <f t="shared" si="453"/>
        <v>-406000</v>
      </c>
      <c r="V152" s="34">
        <f t="shared" si="453"/>
        <v>0</v>
      </c>
      <c r="W152" s="34">
        <f t="shared" si="453"/>
        <v>-263900</v>
      </c>
      <c r="X152" s="34">
        <f t="shared" si="453"/>
        <v>98395</v>
      </c>
      <c r="Y152" s="34">
        <f t="shared" si="453"/>
        <v>103918</v>
      </c>
      <c r="Z152" s="48">
        <f t="shared" si="453"/>
        <v>0</v>
      </c>
      <c r="AA152" s="48">
        <f t="shared" si="453"/>
        <v>-1.1200000000000001</v>
      </c>
      <c r="AB152" s="48">
        <f t="shared" si="453"/>
        <v>-1.1200000000000001</v>
      </c>
      <c r="AC152" s="48">
        <v>0</v>
      </c>
      <c r="AD152" s="48">
        <v>-0.98</v>
      </c>
      <c r="AE152" s="48">
        <f t="shared" ref="AE152" si="454">SUBTOTAL(9,AE147:AE151)</f>
        <v>-0.98</v>
      </c>
    </row>
    <row r="153" spans="1:31" x14ac:dyDescent="0.25">
      <c r="A153" s="26">
        <v>1450</v>
      </c>
      <c r="B153" s="6">
        <v>600023460</v>
      </c>
      <c r="C153" s="27">
        <v>46746862</v>
      </c>
      <c r="D153" s="28" t="s">
        <v>52</v>
      </c>
      <c r="E153" s="6">
        <v>3124</v>
      </c>
      <c r="F153" s="6" t="s">
        <v>79</v>
      </c>
      <c r="G153" s="6" t="s">
        <v>19</v>
      </c>
      <c r="H153" s="41">
        <f t="shared" ref="H153:H158" si="455">I153+P153</f>
        <v>425320</v>
      </c>
      <c r="I153" s="41">
        <f t="shared" ref="I153:I158" si="456">K153+L153+M153+N153+O153</f>
        <v>80320</v>
      </c>
      <c r="J153" s="5">
        <v>2</v>
      </c>
      <c r="K153" s="9">
        <v>50320</v>
      </c>
      <c r="L153" s="9">
        <v>30000</v>
      </c>
      <c r="M153" s="9"/>
      <c r="N153" s="9"/>
      <c r="O153" s="9"/>
      <c r="P153" s="41">
        <f t="shared" ref="P153:P158" si="457">Q153+R153+S153</f>
        <v>345000</v>
      </c>
      <c r="Q153" s="9">
        <v>65000</v>
      </c>
      <c r="R153" s="9">
        <v>280000</v>
      </c>
      <c r="S153" s="9"/>
      <c r="T153" s="73">
        <f t="shared" ref="T153:T158" si="458">(L153+M153+N153)*-1</f>
        <v>-30000</v>
      </c>
      <c r="U153" s="73">
        <f t="shared" ref="U153:U158" si="459">(Q153+R153)*-1</f>
        <v>-345000</v>
      </c>
      <c r="V153" s="9">
        <f t="shared" ref="V153:V158" si="460">ROUND(T153*0.65,0)</f>
        <v>-19500</v>
      </c>
      <c r="W153" s="9">
        <f t="shared" ref="W153:W158" si="461">ROUND(U153*0.65,0)</f>
        <v>-224250</v>
      </c>
      <c r="X153" s="9">
        <v>56067</v>
      </c>
      <c r="Y153" s="9">
        <v>27130</v>
      </c>
      <c r="Z153" s="78">
        <f t="shared" ref="Z153:Z158" si="462">IF(T153=0,0,ROUND((T153+L153)/X153/10,2))</f>
        <v>0</v>
      </c>
      <c r="AA153" s="78">
        <f t="shared" ref="AA153:AA158" si="463">IF(U153=0,0,ROUND((U153+Q153)/Y153/10,2))</f>
        <v>-1.03</v>
      </c>
      <c r="AB153" s="78">
        <f t="shared" ref="AB153:AB158" si="464">Z153+AA153</f>
        <v>-1.03</v>
      </c>
      <c r="AC153" s="47">
        <v>-0.03</v>
      </c>
      <c r="AD153" s="47">
        <v>-0.83</v>
      </c>
      <c r="AE153" s="47">
        <f t="shared" ref="AE153:AE158" si="465">AC153+AD153</f>
        <v>-0.86</v>
      </c>
    </row>
    <row r="154" spans="1:31" x14ac:dyDescent="0.25">
      <c r="A154" s="5">
        <v>1450</v>
      </c>
      <c r="B154" s="2">
        <v>600023460</v>
      </c>
      <c r="C154" s="7">
        <v>46746862</v>
      </c>
      <c r="D154" s="8" t="s">
        <v>52</v>
      </c>
      <c r="E154" s="2">
        <v>3124</v>
      </c>
      <c r="F154" s="2" t="s">
        <v>78</v>
      </c>
      <c r="G154" s="2" t="s">
        <v>19</v>
      </c>
      <c r="H154" s="41">
        <f t="shared" si="455"/>
        <v>0</v>
      </c>
      <c r="I154" s="41">
        <f t="shared" si="456"/>
        <v>0</v>
      </c>
      <c r="J154" s="5"/>
      <c r="K154" s="9"/>
      <c r="L154" s="9"/>
      <c r="M154" s="9"/>
      <c r="N154" s="9"/>
      <c r="O154" s="9"/>
      <c r="P154" s="41">
        <f t="shared" si="457"/>
        <v>0</v>
      </c>
      <c r="Q154" s="9"/>
      <c r="R154" s="9"/>
      <c r="S154" s="9"/>
      <c r="T154" s="73">
        <f t="shared" si="458"/>
        <v>0</v>
      </c>
      <c r="U154" s="73">
        <f t="shared" si="459"/>
        <v>0</v>
      </c>
      <c r="V154" s="9">
        <f t="shared" si="460"/>
        <v>0</v>
      </c>
      <c r="W154" s="9">
        <f t="shared" si="461"/>
        <v>0</v>
      </c>
      <c r="X154" s="9">
        <v>56067</v>
      </c>
      <c r="Y154" s="9">
        <v>27130</v>
      </c>
      <c r="Z154" s="78">
        <f t="shared" si="462"/>
        <v>0</v>
      </c>
      <c r="AA154" s="78">
        <f t="shared" si="463"/>
        <v>0</v>
      </c>
      <c r="AB154" s="78">
        <f t="shared" si="464"/>
        <v>0</v>
      </c>
      <c r="AC154" s="47">
        <v>0</v>
      </c>
      <c r="AD154" s="47">
        <v>0</v>
      </c>
      <c r="AE154" s="47">
        <f t="shared" si="465"/>
        <v>0</v>
      </c>
    </row>
    <row r="155" spans="1:31" x14ac:dyDescent="0.25">
      <c r="A155" s="5">
        <v>1450</v>
      </c>
      <c r="B155" s="2">
        <v>600023460</v>
      </c>
      <c r="C155" s="7">
        <v>46746862</v>
      </c>
      <c r="D155" s="8" t="s">
        <v>52</v>
      </c>
      <c r="E155" s="20">
        <v>3124</v>
      </c>
      <c r="F155" s="20" t="s">
        <v>112</v>
      </c>
      <c r="G155" s="20" t="s">
        <v>98</v>
      </c>
      <c r="H155" s="41">
        <f t="shared" si="455"/>
        <v>0</v>
      </c>
      <c r="I155" s="41">
        <f t="shared" si="456"/>
        <v>0</v>
      </c>
      <c r="J155" s="5"/>
      <c r="K155" s="9"/>
      <c r="L155" s="9"/>
      <c r="M155" s="9"/>
      <c r="N155" s="9"/>
      <c r="O155" s="9"/>
      <c r="P155" s="41">
        <f t="shared" si="457"/>
        <v>0</v>
      </c>
      <c r="Q155" s="9"/>
      <c r="R155" s="9"/>
      <c r="S155" s="9"/>
      <c r="T155" s="73">
        <f t="shared" si="458"/>
        <v>0</v>
      </c>
      <c r="U155" s="73">
        <f t="shared" si="459"/>
        <v>0</v>
      </c>
      <c r="V155" s="9">
        <f t="shared" si="460"/>
        <v>0</v>
      </c>
      <c r="W155" s="9">
        <f t="shared" si="461"/>
        <v>0</v>
      </c>
      <c r="X155" s="46" t="s">
        <v>229</v>
      </c>
      <c r="Y155" s="46" t="s">
        <v>229</v>
      </c>
      <c r="Z155" s="78">
        <f t="shared" si="462"/>
        <v>0</v>
      </c>
      <c r="AA155" s="78">
        <f t="shared" si="463"/>
        <v>0</v>
      </c>
      <c r="AB155" s="78">
        <f t="shared" si="464"/>
        <v>0</v>
      </c>
      <c r="AC155" s="47">
        <v>0</v>
      </c>
      <c r="AD155" s="47">
        <v>0</v>
      </c>
      <c r="AE155" s="47">
        <f t="shared" si="465"/>
        <v>0</v>
      </c>
    </row>
    <row r="156" spans="1:31" x14ac:dyDescent="0.25">
      <c r="A156" s="5">
        <v>1450</v>
      </c>
      <c r="B156" s="2">
        <v>600023460</v>
      </c>
      <c r="C156" s="7">
        <v>46746862</v>
      </c>
      <c r="D156" s="8" t="s">
        <v>52</v>
      </c>
      <c r="E156" s="2">
        <v>3141</v>
      </c>
      <c r="F156" s="2" t="s">
        <v>20</v>
      </c>
      <c r="G156" s="7" t="s">
        <v>98</v>
      </c>
      <c r="H156" s="41">
        <f t="shared" si="455"/>
        <v>0</v>
      </c>
      <c r="I156" s="41">
        <f t="shared" si="456"/>
        <v>0</v>
      </c>
      <c r="J156" s="5"/>
      <c r="K156" s="9"/>
      <c r="L156" s="9"/>
      <c r="M156" s="9"/>
      <c r="N156" s="9"/>
      <c r="O156" s="9"/>
      <c r="P156" s="41">
        <f t="shared" si="457"/>
        <v>0</v>
      </c>
      <c r="Q156" s="9"/>
      <c r="R156" s="9"/>
      <c r="S156" s="9"/>
      <c r="T156" s="73">
        <f t="shared" si="458"/>
        <v>0</v>
      </c>
      <c r="U156" s="73">
        <f t="shared" si="459"/>
        <v>0</v>
      </c>
      <c r="V156" s="9">
        <f t="shared" si="460"/>
        <v>0</v>
      </c>
      <c r="W156" s="9">
        <f t="shared" si="461"/>
        <v>0</v>
      </c>
      <c r="X156" s="46" t="s">
        <v>229</v>
      </c>
      <c r="Y156" s="9">
        <v>26460</v>
      </c>
      <c r="Z156" s="78">
        <f t="shared" si="462"/>
        <v>0</v>
      </c>
      <c r="AA156" s="78">
        <f t="shared" si="463"/>
        <v>0</v>
      </c>
      <c r="AB156" s="78">
        <f t="shared" si="464"/>
        <v>0</v>
      </c>
      <c r="AC156" s="47">
        <v>0</v>
      </c>
      <c r="AD156" s="47">
        <v>0</v>
      </c>
      <c r="AE156" s="47">
        <f t="shared" si="465"/>
        <v>0</v>
      </c>
    </row>
    <row r="157" spans="1:31" x14ac:dyDescent="0.25">
      <c r="A157" s="5">
        <v>1450</v>
      </c>
      <c r="B157" s="2">
        <v>600023460</v>
      </c>
      <c r="C157" s="7">
        <v>46746862</v>
      </c>
      <c r="D157" s="8" t="s">
        <v>52</v>
      </c>
      <c r="E157" s="2">
        <v>3145</v>
      </c>
      <c r="F157" s="2" t="s">
        <v>53</v>
      </c>
      <c r="G157" s="7" t="s">
        <v>98</v>
      </c>
      <c r="H157" s="41">
        <f t="shared" si="455"/>
        <v>0</v>
      </c>
      <c r="I157" s="41">
        <f t="shared" si="456"/>
        <v>0</v>
      </c>
      <c r="J157" s="5"/>
      <c r="K157" s="9"/>
      <c r="L157" s="9"/>
      <c r="M157" s="9"/>
      <c r="N157" s="9"/>
      <c r="O157" s="9"/>
      <c r="P157" s="41">
        <f t="shared" si="457"/>
        <v>0</v>
      </c>
      <c r="Q157" s="9"/>
      <c r="R157" s="9"/>
      <c r="S157" s="9"/>
      <c r="T157" s="73">
        <f t="shared" si="458"/>
        <v>0</v>
      </c>
      <c r="U157" s="73">
        <f t="shared" si="459"/>
        <v>0</v>
      </c>
      <c r="V157" s="9">
        <f t="shared" si="460"/>
        <v>0</v>
      </c>
      <c r="W157" s="9">
        <f t="shared" si="461"/>
        <v>0</v>
      </c>
      <c r="X157" s="9">
        <v>40560</v>
      </c>
      <c r="Y157" s="9">
        <v>25488</v>
      </c>
      <c r="Z157" s="78">
        <f t="shared" si="462"/>
        <v>0</v>
      </c>
      <c r="AA157" s="78">
        <f t="shared" si="463"/>
        <v>0</v>
      </c>
      <c r="AB157" s="78">
        <f t="shared" si="464"/>
        <v>0</v>
      </c>
      <c r="AC157" s="47">
        <v>0</v>
      </c>
      <c r="AD157" s="47">
        <v>0</v>
      </c>
      <c r="AE157" s="47">
        <f t="shared" si="465"/>
        <v>0</v>
      </c>
    </row>
    <row r="158" spans="1:31" x14ac:dyDescent="0.25">
      <c r="A158" s="5">
        <v>1450</v>
      </c>
      <c r="B158" s="2">
        <v>600023460</v>
      </c>
      <c r="C158" s="7">
        <v>46746862</v>
      </c>
      <c r="D158" s="8" t="s">
        <v>52</v>
      </c>
      <c r="E158" s="2">
        <v>3147</v>
      </c>
      <c r="F158" s="2" t="s">
        <v>27</v>
      </c>
      <c r="G158" s="7" t="s">
        <v>98</v>
      </c>
      <c r="H158" s="41">
        <f t="shared" si="455"/>
        <v>80000</v>
      </c>
      <c r="I158" s="41">
        <f t="shared" si="456"/>
        <v>0</v>
      </c>
      <c r="J158" s="5"/>
      <c r="K158" s="9"/>
      <c r="L158" s="9"/>
      <c r="M158" s="9"/>
      <c r="N158" s="9"/>
      <c r="O158" s="9"/>
      <c r="P158" s="41">
        <f t="shared" si="457"/>
        <v>80000</v>
      </c>
      <c r="Q158" s="9">
        <v>40000</v>
      </c>
      <c r="R158" s="9">
        <v>40000</v>
      </c>
      <c r="S158" s="9"/>
      <c r="T158" s="73">
        <f t="shared" si="458"/>
        <v>0</v>
      </c>
      <c r="U158" s="73">
        <f t="shared" si="459"/>
        <v>-80000</v>
      </c>
      <c r="V158" s="9">
        <f t="shared" si="460"/>
        <v>0</v>
      </c>
      <c r="W158" s="9">
        <f t="shared" si="461"/>
        <v>-52000</v>
      </c>
      <c r="X158" s="9">
        <v>42328</v>
      </c>
      <c r="Y158" s="9">
        <v>23868</v>
      </c>
      <c r="Z158" s="78">
        <f t="shared" si="462"/>
        <v>0</v>
      </c>
      <c r="AA158" s="78">
        <f t="shared" si="463"/>
        <v>-0.17</v>
      </c>
      <c r="AB158" s="78">
        <f t="shared" si="464"/>
        <v>-0.17</v>
      </c>
      <c r="AC158" s="47">
        <v>0</v>
      </c>
      <c r="AD158" s="47">
        <v>-0.22</v>
      </c>
      <c r="AE158" s="47">
        <f t="shared" si="465"/>
        <v>-0.22</v>
      </c>
    </row>
    <row r="159" spans="1:31" x14ac:dyDescent="0.25">
      <c r="A159" s="30"/>
      <c r="B159" s="31"/>
      <c r="C159" s="32"/>
      <c r="D159" s="33" t="s">
        <v>185</v>
      </c>
      <c r="E159" s="31"/>
      <c r="F159" s="31"/>
      <c r="G159" s="32"/>
      <c r="H159" s="34">
        <f>SUBTOTAL(9,H153:H158)</f>
        <v>505320</v>
      </c>
      <c r="I159" s="34">
        <f t="shared" ref="I159:AB159" si="466">SUBTOTAL(9,I153:I158)</f>
        <v>80320</v>
      </c>
      <c r="J159" s="34">
        <f t="shared" si="466"/>
        <v>2</v>
      </c>
      <c r="K159" s="34">
        <f t="shared" si="466"/>
        <v>50320</v>
      </c>
      <c r="L159" s="34">
        <f t="shared" si="466"/>
        <v>30000</v>
      </c>
      <c r="M159" s="34">
        <f t="shared" si="466"/>
        <v>0</v>
      </c>
      <c r="N159" s="34">
        <f t="shared" si="466"/>
        <v>0</v>
      </c>
      <c r="O159" s="34">
        <f t="shared" si="466"/>
        <v>0</v>
      </c>
      <c r="P159" s="34">
        <f t="shared" si="466"/>
        <v>425000</v>
      </c>
      <c r="Q159" s="34">
        <f t="shared" si="466"/>
        <v>105000</v>
      </c>
      <c r="R159" s="34">
        <f t="shared" si="466"/>
        <v>320000</v>
      </c>
      <c r="S159" s="34">
        <f t="shared" si="466"/>
        <v>0</v>
      </c>
      <c r="T159" s="34">
        <f t="shared" si="466"/>
        <v>-30000</v>
      </c>
      <c r="U159" s="34">
        <f t="shared" si="466"/>
        <v>-425000</v>
      </c>
      <c r="V159" s="34">
        <f t="shared" si="466"/>
        <v>-19500</v>
      </c>
      <c r="W159" s="34">
        <f t="shared" si="466"/>
        <v>-276250</v>
      </c>
      <c r="X159" s="34">
        <f t="shared" si="466"/>
        <v>195022</v>
      </c>
      <c r="Y159" s="34">
        <f t="shared" si="466"/>
        <v>130076</v>
      </c>
      <c r="Z159" s="48">
        <f t="shared" si="466"/>
        <v>0</v>
      </c>
      <c r="AA159" s="48">
        <f t="shared" si="466"/>
        <v>-1.2</v>
      </c>
      <c r="AB159" s="48">
        <f t="shared" si="466"/>
        <v>-1.2</v>
      </c>
      <c r="AC159" s="48">
        <v>-0.03</v>
      </c>
      <c r="AD159" s="48">
        <v>-1.05</v>
      </c>
      <c r="AE159" s="48">
        <f t="shared" ref="AE159" si="467">SUBTOTAL(9,AE153:AE158)</f>
        <v>-1.08</v>
      </c>
    </row>
    <row r="160" spans="1:31" x14ac:dyDescent="0.25">
      <c r="A160" s="26">
        <v>1452</v>
      </c>
      <c r="B160" s="6">
        <v>691000093</v>
      </c>
      <c r="C160" s="27">
        <v>75129507</v>
      </c>
      <c r="D160" s="28" t="s">
        <v>54</v>
      </c>
      <c r="E160" s="6">
        <v>3122</v>
      </c>
      <c r="F160" s="6" t="s">
        <v>18</v>
      </c>
      <c r="G160" s="6" t="s">
        <v>19</v>
      </c>
      <c r="H160" s="41">
        <f t="shared" ref="H160:H164" si="468">I160+P160</f>
        <v>15000</v>
      </c>
      <c r="I160" s="41">
        <f t="shared" ref="I160:I164" si="469">K160+L160+M160+N160+O160</f>
        <v>0</v>
      </c>
      <c r="J160" s="5"/>
      <c r="K160" s="9"/>
      <c r="L160" s="9"/>
      <c r="M160" s="9"/>
      <c r="N160" s="9"/>
      <c r="O160" s="9"/>
      <c r="P160" s="41">
        <f t="shared" ref="P160:P164" si="470">Q160+R160+S160</f>
        <v>15000</v>
      </c>
      <c r="Q160" s="9"/>
      <c r="R160" s="9">
        <v>15000</v>
      </c>
      <c r="S160" s="9"/>
      <c r="T160" s="73">
        <f t="shared" ref="T160:T164" si="471">(L160+M160+N160)*-1</f>
        <v>0</v>
      </c>
      <c r="U160" s="73">
        <f t="shared" ref="U160:U164" si="472">(Q160+R160)*-1</f>
        <v>-15000</v>
      </c>
      <c r="V160" s="9">
        <f t="shared" ref="V160:V164" si="473">ROUND(T160*0.65,0)</f>
        <v>0</v>
      </c>
      <c r="W160" s="9">
        <f t="shared" ref="W160:W164" si="474">ROUND(U160*0.65,0)</f>
        <v>-9750</v>
      </c>
      <c r="X160" s="9">
        <v>56067</v>
      </c>
      <c r="Y160" s="9">
        <v>27130</v>
      </c>
      <c r="Z160" s="78">
        <f t="shared" ref="Z160:Z164" si="475">IF(T160=0,0,ROUND((T160+L160)/X160/10,2))</f>
        <v>0</v>
      </c>
      <c r="AA160" s="78">
        <f t="shared" ref="AA160:AA164" si="476">IF(U160=0,0,ROUND((U160+Q160)/Y160/10,2))</f>
        <v>-0.06</v>
      </c>
      <c r="AB160" s="78">
        <f t="shared" ref="AB160:AB164" si="477">Z160+AA160</f>
        <v>-0.06</v>
      </c>
      <c r="AC160" s="47">
        <v>0</v>
      </c>
      <c r="AD160" s="47">
        <v>-0.04</v>
      </c>
      <c r="AE160" s="47">
        <f t="shared" ref="AE160:AE164" si="478">AC160+AD160</f>
        <v>-0.04</v>
      </c>
    </row>
    <row r="161" spans="1:31" x14ac:dyDescent="0.25">
      <c r="A161" s="5">
        <v>1452</v>
      </c>
      <c r="B161" s="2">
        <v>691000093</v>
      </c>
      <c r="C161" s="7">
        <v>75129507</v>
      </c>
      <c r="D161" s="8" t="s">
        <v>54</v>
      </c>
      <c r="E161" s="20">
        <v>3122</v>
      </c>
      <c r="F161" s="20" t="s">
        <v>112</v>
      </c>
      <c r="G161" s="20" t="s">
        <v>98</v>
      </c>
      <c r="H161" s="41">
        <f t="shared" si="468"/>
        <v>0</v>
      </c>
      <c r="I161" s="41">
        <f t="shared" si="469"/>
        <v>0</v>
      </c>
      <c r="J161" s="5"/>
      <c r="K161" s="9"/>
      <c r="L161" s="9"/>
      <c r="M161" s="9"/>
      <c r="N161" s="9"/>
      <c r="O161" s="9"/>
      <c r="P161" s="41">
        <f t="shared" si="470"/>
        <v>0</v>
      </c>
      <c r="Q161" s="9"/>
      <c r="R161" s="9"/>
      <c r="S161" s="9"/>
      <c r="T161" s="73">
        <f t="shared" si="471"/>
        <v>0</v>
      </c>
      <c r="U161" s="73">
        <f t="shared" si="472"/>
        <v>0</v>
      </c>
      <c r="V161" s="9">
        <f t="shared" si="473"/>
        <v>0</v>
      </c>
      <c r="W161" s="9">
        <f t="shared" si="474"/>
        <v>0</v>
      </c>
      <c r="X161" s="46" t="s">
        <v>229</v>
      </c>
      <c r="Y161" s="46" t="s">
        <v>229</v>
      </c>
      <c r="Z161" s="78">
        <f t="shared" si="475"/>
        <v>0</v>
      </c>
      <c r="AA161" s="78">
        <f t="shared" si="476"/>
        <v>0</v>
      </c>
      <c r="AB161" s="78">
        <f t="shared" si="477"/>
        <v>0</v>
      </c>
      <c r="AC161" s="47">
        <v>0</v>
      </c>
      <c r="AD161" s="47">
        <v>0</v>
      </c>
      <c r="AE161" s="47">
        <f t="shared" si="478"/>
        <v>0</v>
      </c>
    </row>
    <row r="162" spans="1:31" x14ac:dyDescent="0.25">
      <c r="A162" s="5">
        <v>1452</v>
      </c>
      <c r="B162" s="2">
        <v>691000093</v>
      </c>
      <c r="C162" s="7">
        <v>75129507</v>
      </c>
      <c r="D162" s="8" t="s">
        <v>54</v>
      </c>
      <c r="E162" s="2">
        <v>3141</v>
      </c>
      <c r="F162" s="2" t="s">
        <v>20</v>
      </c>
      <c r="G162" s="7" t="s">
        <v>98</v>
      </c>
      <c r="H162" s="41">
        <f t="shared" si="468"/>
        <v>0</v>
      </c>
      <c r="I162" s="41">
        <f t="shared" si="469"/>
        <v>0</v>
      </c>
      <c r="J162" s="5"/>
      <c r="K162" s="9"/>
      <c r="L162" s="9"/>
      <c r="M162" s="9"/>
      <c r="N162" s="9"/>
      <c r="O162" s="9"/>
      <c r="P162" s="41">
        <f t="shared" si="470"/>
        <v>0</v>
      </c>
      <c r="Q162" s="9"/>
      <c r="R162" s="9"/>
      <c r="S162" s="9"/>
      <c r="T162" s="73">
        <f t="shared" si="471"/>
        <v>0</v>
      </c>
      <c r="U162" s="73">
        <f t="shared" si="472"/>
        <v>0</v>
      </c>
      <c r="V162" s="9">
        <f t="shared" si="473"/>
        <v>0</v>
      </c>
      <c r="W162" s="9">
        <f t="shared" si="474"/>
        <v>0</v>
      </c>
      <c r="X162" s="46" t="s">
        <v>229</v>
      </c>
      <c r="Y162" s="9">
        <v>26460</v>
      </c>
      <c r="Z162" s="78">
        <f t="shared" si="475"/>
        <v>0</v>
      </c>
      <c r="AA162" s="78">
        <f t="shared" si="476"/>
        <v>0</v>
      </c>
      <c r="AB162" s="78">
        <f t="shared" si="477"/>
        <v>0</v>
      </c>
      <c r="AC162" s="47">
        <v>0</v>
      </c>
      <c r="AD162" s="47">
        <v>0</v>
      </c>
      <c r="AE162" s="47">
        <f t="shared" si="478"/>
        <v>0</v>
      </c>
    </row>
    <row r="163" spans="1:31" x14ac:dyDescent="0.25">
      <c r="A163" s="5">
        <v>1452</v>
      </c>
      <c r="B163" s="2">
        <v>691000093</v>
      </c>
      <c r="C163" s="7">
        <v>75129507</v>
      </c>
      <c r="D163" s="8" t="s">
        <v>54</v>
      </c>
      <c r="E163" s="2">
        <v>3141</v>
      </c>
      <c r="F163" s="2" t="s">
        <v>20</v>
      </c>
      <c r="G163" s="7" t="s">
        <v>98</v>
      </c>
      <c r="H163" s="41">
        <f t="shared" si="468"/>
        <v>0</v>
      </c>
      <c r="I163" s="41">
        <f t="shared" si="469"/>
        <v>0</v>
      </c>
      <c r="J163" s="5"/>
      <c r="K163" s="9"/>
      <c r="L163" s="9"/>
      <c r="M163" s="9"/>
      <c r="N163" s="9"/>
      <c r="O163" s="9"/>
      <c r="P163" s="41">
        <f t="shared" si="470"/>
        <v>0</v>
      </c>
      <c r="Q163" s="9"/>
      <c r="R163" s="9"/>
      <c r="S163" s="9"/>
      <c r="T163" s="73">
        <f t="shared" si="471"/>
        <v>0</v>
      </c>
      <c r="U163" s="73">
        <f t="shared" si="472"/>
        <v>0</v>
      </c>
      <c r="V163" s="9">
        <f t="shared" si="473"/>
        <v>0</v>
      </c>
      <c r="W163" s="9">
        <f t="shared" si="474"/>
        <v>0</v>
      </c>
      <c r="X163" s="46" t="s">
        <v>229</v>
      </c>
      <c r="Y163" s="9">
        <v>26460</v>
      </c>
      <c r="Z163" s="78">
        <f t="shared" si="475"/>
        <v>0</v>
      </c>
      <c r="AA163" s="78">
        <f t="shared" si="476"/>
        <v>0</v>
      </c>
      <c r="AB163" s="78">
        <f t="shared" si="477"/>
        <v>0</v>
      </c>
      <c r="AC163" s="47">
        <v>0</v>
      </c>
      <c r="AD163" s="47">
        <v>0</v>
      </c>
      <c r="AE163" s="47">
        <f t="shared" si="478"/>
        <v>0</v>
      </c>
    </row>
    <row r="164" spans="1:31" x14ac:dyDescent="0.25">
      <c r="A164" s="5">
        <v>1452</v>
      </c>
      <c r="B164" s="2">
        <v>691000093</v>
      </c>
      <c r="C164" s="7">
        <v>75129507</v>
      </c>
      <c r="D164" s="8" t="s">
        <v>54</v>
      </c>
      <c r="E164" s="2">
        <v>3147</v>
      </c>
      <c r="F164" s="2" t="s">
        <v>27</v>
      </c>
      <c r="G164" s="7" t="s">
        <v>98</v>
      </c>
      <c r="H164" s="41">
        <f t="shared" si="468"/>
        <v>0</v>
      </c>
      <c r="I164" s="41">
        <f t="shared" si="469"/>
        <v>0</v>
      </c>
      <c r="J164" s="5"/>
      <c r="K164" s="9"/>
      <c r="L164" s="9"/>
      <c r="M164" s="9"/>
      <c r="N164" s="9"/>
      <c r="O164" s="9"/>
      <c r="P164" s="41">
        <f t="shared" si="470"/>
        <v>0</v>
      </c>
      <c r="Q164" s="9"/>
      <c r="R164" s="9"/>
      <c r="S164" s="9"/>
      <c r="T164" s="73">
        <f t="shared" si="471"/>
        <v>0</v>
      </c>
      <c r="U164" s="73">
        <f t="shared" si="472"/>
        <v>0</v>
      </c>
      <c r="V164" s="9">
        <f t="shared" si="473"/>
        <v>0</v>
      </c>
      <c r="W164" s="9">
        <f t="shared" si="474"/>
        <v>0</v>
      </c>
      <c r="X164" s="9">
        <v>42328</v>
      </c>
      <c r="Y164" s="9">
        <v>23868</v>
      </c>
      <c r="Z164" s="78">
        <f t="shared" si="475"/>
        <v>0</v>
      </c>
      <c r="AA164" s="78">
        <f t="shared" si="476"/>
        <v>0</v>
      </c>
      <c r="AB164" s="78">
        <f t="shared" si="477"/>
        <v>0</v>
      </c>
      <c r="AC164" s="47">
        <v>0</v>
      </c>
      <c r="AD164" s="47">
        <v>0</v>
      </c>
      <c r="AE164" s="47">
        <f t="shared" si="478"/>
        <v>0</v>
      </c>
    </row>
    <row r="165" spans="1:31" x14ac:dyDescent="0.25">
      <c r="A165" s="30"/>
      <c r="B165" s="31"/>
      <c r="C165" s="32"/>
      <c r="D165" s="33" t="s">
        <v>186</v>
      </c>
      <c r="E165" s="31"/>
      <c r="F165" s="31"/>
      <c r="G165" s="32"/>
      <c r="H165" s="34">
        <f>SUBTOTAL(9,H160:H164)</f>
        <v>15000</v>
      </c>
      <c r="I165" s="34">
        <f t="shared" ref="I165:AB165" si="479">SUBTOTAL(9,I160:I164)</f>
        <v>0</v>
      </c>
      <c r="J165" s="34">
        <f t="shared" si="479"/>
        <v>0</v>
      </c>
      <c r="K165" s="34">
        <f t="shared" si="479"/>
        <v>0</v>
      </c>
      <c r="L165" s="34">
        <f t="shared" si="479"/>
        <v>0</v>
      </c>
      <c r="M165" s="34">
        <f t="shared" si="479"/>
        <v>0</v>
      </c>
      <c r="N165" s="34">
        <f t="shared" si="479"/>
        <v>0</v>
      </c>
      <c r="O165" s="34">
        <f t="shared" si="479"/>
        <v>0</v>
      </c>
      <c r="P165" s="34">
        <f t="shared" si="479"/>
        <v>15000</v>
      </c>
      <c r="Q165" s="34">
        <f t="shared" si="479"/>
        <v>0</v>
      </c>
      <c r="R165" s="34">
        <f t="shared" si="479"/>
        <v>15000</v>
      </c>
      <c r="S165" s="34">
        <f t="shared" si="479"/>
        <v>0</v>
      </c>
      <c r="T165" s="34">
        <f t="shared" si="479"/>
        <v>0</v>
      </c>
      <c r="U165" s="34">
        <f t="shared" si="479"/>
        <v>-15000</v>
      </c>
      <c r="V165" s="34">
        <f t="shared" si="479"/>
        <v>0</v>
      </c>
      <c r="W165" s="34">
        <f t="shared" si="479"/>
        <v>-9750</v>
      </c>
      <c r="X165" s="34">
        <f t="shared" si="479"/>
        <v>98395</v>
      </c>
      <c r="Y165" s="34">
        <f t="shared" si="479"/>
        <v>103918</v>
      </c>
      <c r="Z165" s="48">
        <f t="shared" si="479"/>
        <v>0</v>
      </c>
      <c r="AA165" s="48">
        <f t="shared" si="479"/>
        <v>-0.06</v>
      </c>
      <c r="AB165" s="48">
        <f t="shared" si="479"/>
        <v>-0.06</v>
      </c>
      <c r="AC165" s="48">
        <v>0</v>
      </c>
      <c r="AD165" s="48">
        <v>-0.04</v>
      </c>
      <c r="AE165" s="48">
        <f t="shared" ref="AE165" si="480">SUBTOTAL(9,AE160:AE164)</f>
        <v>-0.04</v>
      </c>
    </row>
    <row r="166" spans="1:31" x14ac:dyDescent="0.25">
      <c r="A166" s="26">
        <v>1455</v>
      </c>
      <c r="B166" s="6">
        <v>600023401</v>
      </c>
      <c r="C166" s="27">
        <v>46748059</v>
      </c>
      <c r="D166" s="28" t="s">
        <v>55</v>
      </c>
      <c r="E166" s="6">
        <v>3112</v>
      </c>
      <c r="F166" s="6" t="s">
        <v>73</v>
      </c>
      <c r="G166" s="6" t="s">
        <v>19</v>
      </c>
      <c r="H166" s="41">
        <f t="shared" ref="H166:H175" si="481">I166+P166</f>
        <v>0</v>
      </c>
      <c r="I166" s="41">
        <f t="shared" ref="I166:I175" si="482">K166+L166+M166+N166+O166</f>
        <v>0</v>
      </c>
      <c r="J166" s="5"/>
      <c r="K166" s="9"/>
      <c r="L166" s="9"/>
      <c r="M166" s="9"/>
      <c r="N166" s="9"/>
      <c r="O166" s="9"/>
      <c r="P166" s="41">
        <f t="shared" ref="P166:P175" si="483">Q166+R166+S166</f>
        <v>0</v>
      </c>
      <c r="Q166" s="9"/>
      <c r="R166" s="9"/>
      <c r="S166" s="9"/>
      <c r="T166" s="73">
        <f t="shared" ref="T166:T175" si="484">(L166+M166+N166)*-1</f>
        <v>0</v>
      </c>
      <c r="U166" s="73">
        <f t="shared" ref="U166:U175" si="485">(Q166+R166)*-1</f>
        <v>0</v>
      </c>
      <c r="V166" s="9">
        <f t="shared" ref="V166:V175" si="486">ROUND(T166*0.65,0)</f>
        <v>0</v>
      </c>
      <c r="W166" s="9">
        <f t="shared" ref="W166:W175" si="487">ROUND(U166*0.65,0)</f>
        <v>0</v>
      </c>
      <c r="X166" s="9">
        <v>42546.490466608309</v>
      </c>
      <c r="Y166" s="9">
        <v>20190</v>
      </c>
      <c r="Z166" s="78">
        <f t="shared" ref="Z166:Z175" si="488">IF(T166=0,0,ROUND((T166+L166)/X166/10,2))</f>
        <v>0</v>
      </c>
      <c r="AA166" s="78">
        <f t="shared" ref="AA166:AA175" si="489">IF(U166=0,0,ROUND((U166+Q166)/Y166/10,2))</f>
        <v>0</v>
      </c>
      <c r="AB166" s="78">
        <f t="shared" ref="AB166:AB175" si="490">Z166+AA166</f>
        <v>0</v>
      </c>
      <c r="AC166" s="47">
        <v>0</v>
      </c>
      <c r="AD166" s="47">
        <v>0</v>
      </c>
      <c r="AE166" s="47">
        <f t="shared" ref="AE166:AE175" si="491">AC166+AD166</f>
        <v>0</v>
      </c>
    </row>
    <row r="167" spans="1:31" x14ac:dyDescent="0.25">
      <c r="A167" s="5">
        <v>1455</v>
      </c>
      <c r="B167" s="2">
        <v>600023401</v>
      </c>
      <c r="C167" s="7">
        <v>46748059</v>
      </c>
      <c r="D167" s="8" t="s">
        <v>55</v>
      </c>
      <c r="E167" s="2">
        <v>3112</v>
      </c>
      <c r="F167" s="2" t="s">
        <v>74</v>
      </c>
      <c r="G167" s="2" t="s">
        <v>19</v>
      </c>
      <c r="H167" s="41">
        <f t="shared" si="481"/>
        <v>0</v>
      </c>
      <c r="I167" s="41">
        <f t="shared" si="482"/>
        <v>0</v>
      </c>
      <c r="J167" s="5"/>
      <c r="K167" s="9"/>
      <c r="L167" s="9"/>
      <c r="M167" s="9"/>
      <c r="N167" s="9"/>
      <c r="O167" s="9"/>
      <c r="P167" s="41">
        <f t="shared" si="483"/>
        <v>0</v>
      </c>
      <c r="Q167" s="9"/>
      <c r="R167" s="9"/>
      <c r="S167" s="9"/>
      <c r="T167" s="73">
        <f t="shared" si="484"/>
        <v>0</v>
      </c>
      <c r="U167" s="73">
        <f t="shared" si="485"/>
        <v>0</v>
      </c>
      <c r="V167" s="9">
        <f t="shared" si="486"/>
        <v>0</v>
      </c>
      <c r="W167" s="9">
        <f t="shared" si="487"/>
        <v>0</v>
      </c>
      <c r="X167" s="9">
        <v>42546.490466608309</v>
      </c>
      <c r="Y167" s="9">
        <v>20190</v>
      </c>
      <c r="Z167" s="78">
        <f t="shared" si="488"/>
        <v>0</v>
      </c>
      <c r="AA167" s="78">
        <f t="shared" si="489"/>
        <v>0</v>
      </c>
      <c r="AB167" s="78">
        <f t="shared" si="490"/>
        <v>0</v>
      </c>
      <c r="AC167" s="47">
        <v>0</v>
      </c>
      <c r="AD167" s="47">
        <v>0</v>
      </c>
      <c r="AE167" s="47">
        <f t="shared" si="491"/>
        <v>0</v>
      </c>
    </row>
    <row r="168" spans="1:31" x14ac:dyDescent="0.25">
      <c r="A168" s="5">
        <v>1455</v>
      </c>
      <c r="B168" s="2">
        <v>600023401</v>
      </c>
      <c r="C168" s="7">
        <v>46748059</v>
      </c>
      <c r="D168" s="8" t="s">
        <v>55</v>
      </c>
      <c r="E168" s="2">
        <v>3114</v>
      </c>
      <c r="F168" s="2" t="s">
        <v>75</v>
      </c>
      <c r="G168" s="2" t="s">
        <v>19</v>
      </c>
      <c r="H168" s="41">
        <f t="shared" si="481"/>
        <v>333200</v>
      </c>
      <c r="I168" s="41">
        <f t="shared" si="482"/>
        <v>223200</v>
      </c>
      <c r="J168" s="5">
        <v>18</v>
      </c>
      <c r="K168" s="9">
        <v>223200</v>
      </c>
      <c r="L168" s="9"/>
      <c r="M168" s="9"/>
      <c r="N168" s="9"/>
      <c r="O168" s="9"/>
      <c r="P168" s="41">
        <f t="shared" si="483"/>
        <v>110000</v>
      </c>
      <c r="Q168" s="9"/>
      <c r="R168" s="9">
        <v>110000</v>
      </c>
      <c r="S168" s="9"/>
      <c r="T168" s="73">
        <f t="shared" si="484"/>
        <v>0</v>
      </c>
      <c r="U168" s="73">
        <f t="shared" si="485"/>
        <v>-110000</v>
      </c>
      <c r="V168" s="9">
        <f t="shared" si="486"/>
        <v>0</v>
      </c>
      <c r="W168" s="9">
        <f t="shared" si="487"/>
        <v>-71500</v>
      </c>
      <c r="X168" s="9">
        <v>52259</v>
      </c>
      <c r="Y168" s="9">
        <v>21350</v>
      </c>
      <c r="Z168" s="78">
        <f t="shared" si="488"/>
        <v>0</v>
      </c>
      <c r="AA168" s="78">
        <f t="shared" si="489"/>
        <v>-0.52</v>
      </c>
      <c r="AB168" s="78">
        <f t="shared" si="490"/>
        <v>-0.52</v>
      </c>
      <c r="AC168" s="47">
        <v>0</v>
      </c>
      <c r="AD168" s="47">
        <v>-0.34</v>
      </c>
      <c r="AE168" s="47">
        <f t="shared" si="491"/>
        <v>-0.34</v>
      </c>
    </row>
    <row r="169" spans="1:31" x14ac:dyDescent="0.25">
      <c r="A169" s="5">
        <v>1455</v>
      </c>
      <c r="B169" s="2">
        <v>600023401</v>
      </c>
      <c r="C169" s="7">
        <v>46748059</v>
      </c>
      <c r="D169" s="8" t="s">
        <v>55</v>
      </c>
      <c r="E169" s="2">
        <v>3114</v>
      </c>
      <c r="F169" s="2" t="s">
        <v>76</v>
      </c>
      <c r="G169" s="2" t="s">
        <v>19</v>
      </c>
      <c r="H169" s="41">
        <f t="shared" si="481"/>
        <v>0</v>
      </c>
      <c r="I169" s="41">
        <f t="shared" si="482"/>
        <v>0</v>
      </c>
      <c r="J169" s="5"/>
      <c r="K169" s="9"/>
      <c r="L169" s="9"/>
      <c r="M169" s="9"/>
      <c r="N169" s="9"/>
      <c r="O169" s="9"/>
      <c r="P169" s="41">
        <f t="shared" si="483"/>
        <v>0</v>
      </c>
      <c r="Q169" s="9"/>
      <c r="R169" s="9"/>
      <c r="S169" s="9"/>
      <c r="T169" s="73">
        <f t="shared" si="484"/>
        <v>0</v>
      </c>
      <c r="U169" s="73">
        <f t="shared" si="485"/>
        <v>0</v>
      </c>
      <c r="V169" s="9">
        <f t="shared" si="486"/>
        <v>0</v>
      </c>
      <c r="W169" s="9">
        <f t="shared" si="487"/>
        <v>0</v>
      </c>
      <c r="X169" s="9">
        <v>52259</v>
      </c>
      <c r="Y169" s="9">
        <v>21350</v>
      </c>
      <c r="Z169" s="78">
        <f t="shared" si="488"/>
        <v>0</v>
      </c>
      <c r="AA169" s="78">
        <f t="shared" si="489"/>
        <v>0</v>
      </c>
      <c r="AB169" s="78">
        <f t="shared" si="490"/>
        <v>0</v>
      </c>
      <c r="AC169" s="47">
        <v>0</v>
      </c>
      <c r="AD169" s="47">
        <v>0</v>
      </c>
      <c r="AE169" s="47">
        <f t="shared" si="491"/>
        <v>0</v>
      </c>
    </row>
    <row r="170" spans="1:31" x14ac:dyDescent="0.25">
      <c r="A170" s="5">
        <v>1455</v>
      </c>
      <c r="B170" s="2">
        <v>600023401</v>
      </c>
      <c r="C170" s="7">
        <v>46748059</v>
      </c>
      <c r="D170" s="8" t="s">
        <v>55</v>
      </c>
      <c r="E170" s="20">
        <v>3114</v>
      </c>
      <c r="F170" s="20" t="s">
        <v>112</v>
      </c>
      <c r="G170" s="20" t="s">
        <v>98</v>
      </c>
      <c r="H170" s="41">
        <f t="shared" si="481"/>
        <v>0</v>
      </c>
      <c r="I170" s="41">
        <f t="shared" si="482"/>
        <v>0</v>
      </c>
      <c r="J170" s="5"/>
      <c r="K170" s="9"/>
      <c r="L170" s="9"/>
      <c r="M170" s="9"/>
      <c r="N170" s="9"/>
      <c r="O170" s="9"/>
      <c r="P170" s="41">
        <f t="shared" si="483"/>
        <v>0</v>
      </c>
      <c r="Q170" s="9"/>
      <c r="R170" s="9"/>
      <c r="S170" s="9"/>
      <c r="T170" s="73">
        <f t="shared" si="484"/>
        <v>0</v>
      </c>
      <c r="U170" s="73">
        <f t="shared" si="485"/>
        <v>0</v>
      </c>
      <c r="V170" s="9">
        <f t="shared" si="486"/>
        <v>0</v>
      </c>
      <c r="W170" s="9">
        <f t="shared" si="487"/>
        <v>0</v>
      </c>
      <c r="X170" s="46" t="s">
        <v>229</v>
      </c>
      <c r="Y170" s="46" t="s">
        <v>229</v>
      </c>
      <c r="Z170" s="78">
        <f t="shared" si="488"/>
        <v>0</v>
      </c>
      <c r="AA170" s="78">
        <f t="shared" si="489"/>
        <v>0</v>
      </c>
      <c r="AB170" s="78">
        <f t="shared" si="490"/>
        <v>0</v>
      </c>
      <c r="AC170" s="47">
        <v>0</v>
      </c>
      <c r="AD170" s="47">
        <v>0</v>
      </c>
      <c r="AE170" s="47">
        <f t="shared" si="491"/>
        <v>0</v>
      </c>
    </row>
    <row r="171" spans="1:31" x14ac:dyDescent="0.25">
      <c r="A171" s="5">
        <v>1455</v>
      </c>
      <c r="B171" s="2">
        <v>600023401</v>
      </c>
      <c r="C171" s="7">
        <v>46748059</v>
      </c>
      <c r="D171" s="8" t="s">
        <v>55</v>
      </c>
      <c r="E171" s="2">
        <v>3141</v>
      </c>
      <c r="F171" s="2" t="s">
        <v>20</v>
      </c>
      <c r="G171" s="7" t="s">
        <v>98</v>
      </c>
      <c r="H171" s="41">
        <f t="shared" si="481"/>
        <v>0</v>
      </c>
      <c r="I171" s="41">
        <f t="shared" si="482"/>
        <v>0</v>
      </c>
      <c r="J171" s="5"/>
      <c r="K171" s="9"/>
      <c r="L171" s="9"/>
      <c r="M171" s="9"/>
      <c r="N171" s="9"/>
      <c r="O171" s="9"/>
      <c r="P171" s="41">
        <f t="shared" si="483"/>
        <v>0</v>
      </c>
      <c r="Q171" s="9"/>
      <c r="R171" s="9"/>
      <c r="S171" s="9"/>
      <c r="T171" s="73">
        <f t="shared" si="484"/>
        <v>0</v>
      </c>
      <c r="U171" s="73">
        <f t="shared" si="485"/>
        <v>0</v>
      </c>
      <c r="V171" s="9">
        <f t="shared" si="486"/>
        <v>0</v>
      </c>
      <c r="W171" s="9">
        <f t="shared" si="487"/>
        <v>0</v>
      </c>
      <c r="X171" s="46" t="s">
        <v>229</v>
      </c>
      <c r="Y171" s="9">
        <v>26460</v>
      </c>
      <c r="Z171" s="78">
        <f t="shared" si="488"/>
        <v>0</v>
      </c>
      <c r="AA171" s="78">
        <f t="shared" si="489"/>
        <v>0</v>
      </c>
      <c r="AB171" s="78">
        <f t="shared" si="490"/>
        <v>0</v>
      </c>
      <c r="AC171" s="47">
        <v>0</v>
      </c>
      <c r="AD171" s="47">
        <v>0</v>
      </c>
      <c r="AE171" s="47">
        <f t="shared" si="491"/>
        <v>0</v>
      </c>
    </row>
    <row r="172" spans="1:31" x14ac:dyDescent="0.25">
      <c r="A172" s="5">
        <v>1455</v>
      </c>
      <c r="B172" s="2">
        <v>600023401</v>
      </c>
      <c r="C172" s="7">
        <v>46748059</v>
      </c>
      <c r="D172" s="8" t="s">
        <v>55</v>
      </c>
      <c r="E172" s="2">
        <v>3143</v>
      </c>
      <c r="F172" s="2" t="s">
        <v>56</v>
      </c>
      <c r="G172" s="2" t="s">
        <v>19</v>
      </c>
      <c r="H172" s="41">
        <f t="shared" si="481"/>
        <v>0</v>
      </c>
      <c r="I172" s="41">
        <f t="shared" si="482"/>
        <v>0</v>
      </c>
      <c r="J172" s="5"/>
      <c r="K172" s="9"/>
      <c r="L172" s="9"/>
      <c r="M172" s="9"/>
      <c r="N172" s="9"/>
      <c r="O172" s="9"/>
      <c r="P172" s="41">
        <f t="shared" si="483"/>
        <v>0</v>
      </c>
      <c r="Q172" s="9"/>
      <c r="R172" s="9"/>
      <c r="S172" s="9"/>
      <c r="T172" s="73">
        <f t="shared" si="484"/>
        <v>0</v>
      </c>
      <c r="U172" s="73">
        <f t="shared" si="485"/>
        <v>0</v>
      </c>
      <c r="V172" s="9">
        <f t="shared" si="486"/>
        <v>0</v>
      </c>
      <c r="W172" s="9">
        <f t="shared" si="487"/>
        <v>0</v>
      </c>
      <c r="X172" s="9">
        <v>40555</v>
      </c>
      <c r="Y172" s="46" t="s">
        <v>229</v>
      </c>
      <c r="Z172" s="78">
        <f t="shared" si="488"/>
        <v>0</v>
      </c>
      <c r="AA172" s="78">
        <f t="shared" si="489"/>
        <v>0</v>
      </c>
      <c r="AB172" s="78">
        <f t="shared" si="490"/>
        <v>0</v>
      </c>
      <c r="AC172" s="47">
        <v>0</v>
      </c>
      <c r="AD172" s="47">
        <v>0</v>
      </c>
      <c r="AE172" s="47">
        <f t="shared" si="491"/>
        <v>0</v>
      </c>
    </row>
    <row r="173" spans="1:31" x14ac:dyDescent="0.25">
      <c r="A173" s="5">
        <v>1455</v>
      </c>
      <c r="B173" s="2">
        <v>600023401</v>
      </c>
      <c r="C173" s="7">
        <v>46748059</v>
      </c>
      <c r="D173" s="8" t="s">
        <v>55</v>
      </c>
      <c r="E173" s="2">
        <v>3143</v>
      </c>
      <c r="F173" s="2" t="s">
        <v>77</v>
      </c>
      <c r="G173" s="2" t="s">
        <v>19</v>
      </c>
      <c r="H173" s="41">
        <f t="shared" si="481"/>
        <v>0</v>
      </c>
      <c r="I173" s="41">
        <f t="shared" si="482"/>
        <v>0</v>
      </c>
      <c r="J173" s="5"/>
      <c r="K173" s="9"/>
      <c r="L173" s="9"/>
      <c r="M173" s="9"/>
      <c r="N173" s="9"/>
      <c r="O173" s="9"/>
      <c r="P173" s="41">
        <f t="shared" si="483"/>
        <v>0</v>
      </c>
      <c r="Q173" s="9"/>
      <c r="R173" s="9"/>
      <c r="S173" s="9"/>
      <c r="T173" s="73">
        <f t="shared" si="484"/>
        <v>0</v>
      </c>
      <c r="U173" s="73">
        <f t="shared" si="485"/>
        <v>0</v>
      </c>
      <c r="V173" s="9">
        <f t="shared" si="486"/>
        <v>0</v>
      </c>
      <c r="W173" s="9">
        <f t="shared" si="487"/>
        <v>0</v>
      </c>
      <c r="X173" s="9">
        <v>40555</v>
      </c>
      <c r="Y173" s="46" t="s">
        <v>229</v>
      </c>
      <c r="Z173" s="78">
        <f t="shared" si="488"/>
        <v>0</v>
      </c>
      <c r="AA173" s="78">
        <f t="shared" si="489"/>
        <v>0</v>
      </c>
      <c r="AB173" s="78">
        <f t="shared" si="490"/>
        <v>0</v>
      </c>
      <c r="AC173" s="47">
        <v>0</v>
      </c>
      <c r="AD173" s="47">
        <v>0</v>
      </c>
      <c r="AE173" s="47">
        <f t="shared" si="491"/>
        <v>0</v>
      </c>
    </row>
    <row r="174" spans="1:31" x14ac:dyDescent="0.25">
      <c r="A174" s="5">
        <v>1455</v>
      </c>
      <c r="B174" s="2">
        <v>600023401</v>
      </c>
      <c r="C174" s="7">
        <v>46748059</v>
      </c>
      <c r="D174" s="8" t="s">
        <v>55</v>
      </c>
      <c r="E174" s="2">
        <v>3143</v>
      </c>
      <c r="F174" s="2" t="s">
        <v>97</v>
      </c>
      <c r="G174" s="7" t="s">
        <v>98</v>
      </c>
      <c r="H174" s="41">
        <f t="shared" si="481"/>
        <v>0</v>
      </c>
      <c r="I174" s="41">
        <f t="shared" si="482"/>
        <v>0</v>
      </c>
      <c r="J174" s="5"/>
      <c r="K174" s="9"/>
      <c r="L174" s="9"/>
      <c r="M174" s="9"/>
      <c r="N174" s="9"/>
      <c r="O174" s="9"/>
      <c r="P174" s="41">
        <f t="shared" si="483"/>
        <v>0</v>
      </c>
      <c r="Q174" s="9"/>
      <c r="R174" s="9"/>
      <c r="S174" s="9"/>
      <c r="T174" s="73">
        <f t="shared" si="484"/>
        <v>0</v>
      </c>
      <c r="U174" s="73">
        <f t="shared" si="485"/>
        <v>0</v>
      </c>
      <c r="V174" s="9">
        <f t="shared" si="486"/>
        <v>0</v>
      </c>
      <c r="W174" s="9">
        <f t="shared" si="487"/>
        <v>0</v>
      </c>
      <c r="X174" s="46" t="s">
        <v>229</v>
      </c>
      <c r="Y174" s="9">
        <v>21384</v>
      </c>
      <c r="Z174" s="78">
        <f t="shared" si="488"/>
        <v>0</v>
      </c>
      <c r="AA174" s="78">
        <f t="shared" si="489"/>
        <v>0</v>
      </c>
      <c r="AB174" s="78">
        <f t="shared" si="490"/>
        <v>0</v>
      </c>
      <c r="AC174" s="47">
        <v>0</v>
      </c>
      <c r="AD174" s="47">
        <v>0</v>
      </c>
      <c r="AE174" s="47">
        <f t="shared" si="491"/>
        <v>0</v>
      </c>
    </row>
    <row r="175" spans="1:31" x14ac:dyDescent="0.25">
      <c r="A175" s="5">
        <v>1455</v>
      </c>
      <c r="B175" s="2">
        <v>600023401</v>
      </c>
      <c r="C175" s="7">
        <v>46748059</v>
      </c>
      <c r="D175" s="8" t="s">
        <v>55</v>
      </c>
      <c r="E175" s="2">
        <v>3145</v>
      </c>
      <c r="F175" s="2" t="s">
        <v>53</v>
      </c>
      <c r="G175" s="7" t="s">
        <v>98</v>
      </c>
      <c r="H175" s="41">
        <f t="shared" si="481"/>
        <v>0</v>
      </c>
      <c r="I175" s="41">
        <f t="shared" si="482"/>
        <v>0</v>
      </c>
      <c r="J175" s="5"/>
      <c r="K175" s="9"/>
      <c r="L175" s="9"/>
      <c r="M175" s="9"/>
      <c r="N175" s="9"/>
      <c r="O175" s="9"/>
      <c r="P175" s="41">
        <f t="shared" si="483"/>
        <v>0</v>
      </c>
      <c r="Q175" s="9"/>
      <c r="R175" s="9"/>
      <c r="S175" s="9"/>
      <c r="T175" s="73">
        <f t="shared" si="484"/>
        <v>0</v>
      </c>
      <c r="U175" s="73">
        <f t="shared" si="485"/>
        <v>0</v>
      </c>
      <c r="V175" s="9">
        <f t="shared" si="486"/>
        <v>0</v>
      </c>
      <c r="W175" s="9">
        <f t="shared" si="487"/>
        <v>0</v>
      </c>
      <c r="X175" s="9">
        <v>40560</v>
      </c>
      <c r="Y175" s="9">
        <v>25488</v>
      </c>
      <c r="Z175" s="78">
        <f t="shared" si="488"/>
        <v>0</v>
      </c>
      <c r="AA175" s="78">
        <f t="shared" si="489"/>
        <v>0</v>
      </c>
      <c r="AB175" s="78">
        <f t="shared" si="490"/>
        <v>0</v>
      </c>
      <c r="AC175" s="47">
        <v>0</v>
      </c>
      <c r="AD175" s="47">
        <v>0</v>
      </c>
      <c r="AE175" s="47">
        <f t="shared" si="491"/>
        <v>0</v>
      </c>
    </row>
    <row r="176" spans="1:31" x14ac:dyDescent="0.25">
      <c r="A176" s="30"/>
      <c r="B176" s="31"/>
      <c r="C176" s="32"/>
      <c r="D176" s="33" t="s">
        <v>187</v>
      </c>
      <c r="E176" s="31"/>
      <c r="F176" s="31"/>
      <c r="G176" s="32"/>
      <c r="H176" s="34">
        <f>SUBTOTAL(9,H166:H175)</f>
        <v>333200</v>
      </c>
      <c r="I176" s="34">
        <f t="shared" ref="I176:AB176" si="492">SUBTOTAL(9,I166:I175)</f>
        <v>223200</v>
      </c>
      <c r="J176" s="34">
        <f t="shared" si="492"/>
        <v>18</v>
      </c>
      <c r="K176" s="34">
        <f t="shared" si="492"/>
        <v>223200</v>
      </c>
      <c r="L176" s="34">
        <f t="shared" si="492"/>
        <v>0</v>
      </c>
      <c r="M176" s="34">
        <f t="shared" si="492"/>
        <v>0</v>
      </c>
      <c r="N176" s="34">
        <f t="shared" si="492"/>
        <v>0</v>
      </c>
      <c r="O176" s="34">
        <f t="shared" si="492"/>
        <v>0</v>
      </c>
      <c r="P176" s="34">
        <f t="shared" si="492"/>
        <v>110000</v>
      </c>
      <c r="Q176" s="34">
        <f t="shared" si="492"/>
        <v>0</v>
      </c>
      <c r="R176" s="34">
        <f t="shared" si="492"/>
        <v>110000</v>
      </c>
      <c r="S176" s="34">
        <f t="shared" si="492"/>
        <v>0</v>
      </c>
      <c r="T176" s="34">
        <f t="shared" si="492"/>
        <v>0</v>
      </c>
      <c r="U176" s="34">
        <f t="shared" si="492"/>
        <v>-110000</v>
      </c>
      <c r="V176" s="34">
        <f t="shared" si="492"/>
        <v>0</v>
      </c>
      <c r="W176" s="34">
        <f t="shared" si="492"/>
        <v>-71500</v>
      </c>
      <c r="X176" s="34">
        <f t="shared" si="492"/>
        <v>311280.98093321663</v>
      </c>
      <c r="Y176" s="34">
        <f t="shared" si="492"/>
        <v>156412</v>
      </c>
      <c r="Z176" s="48">
        <f t="shared" si="492"/>
        <v>0</v>
      </c>
      <c r="AA176" s="48">
        <f t="shared" si="492"/>
        <v>-0.52</v>
      </c>
      <c r="AB176" s="48">
        <f t="shared" si="492"/>
        <v>-0.52</v>
      </c>
      <c r="AC176" s="48">
        <v>0</v>
      </c>
      <c r="AD176" s="48">
        <v>-0.34</v>
      </c>
      <c r="AE176" s="48">
        <f t="shared" ref="AE176" si="493">SUBTOTAL(9,AE166:AE175)</f>
        <v>-0.34</v>
      </c>
    </row>
    <row r="177" spans="1:31" x14ac:dyDescent="0.25">
      <c r="A177" s="26">
        <v>1456</v>
      </c>
      <c r="B177" s="6">
        <v>600023427</v>
      </c>
      <c r="C177" s="27">
        <v>46749799</v>
      </c>
      <c r="D177" s="28" t="s">
        <v>57</v>
      </c>
      <c r="E177" s="6">
        <v>3112</v>
      </c>
      <c r="F177" s="6" t="s">
        <v>73</v>
      </c>
      <c r="G177" s="6" t="s">
        <v>19</v>
      </c>
      <c r="H177" s="41">
        <f t="shared" ref="H177:H186" si="494">I177+P177</f>
        <v>0</v>
      </c>
      <c r="I177" s="41">
        <f t="shared" ref="I177:I186" si="495">K177+L177+M177+N177+O177</f>
        <v>0</v>
      </c>
      <c r="J177" s="5"/>
      <c r="K177" s="9"/>
      <c r="L177" s="9"/>
      <c r="M177" s="9"/>
      <c r="N177" s="9"/>
      <c r="O177" s="9"/>
      <c r="P177" s="41">
        <f t="shared" ref="P177:P186" si="496">Q177+R177+S177</f>
        <v>0</v>
      </c>
      <c r="Q177" s="9"/>
      <c r="R177" s="9"/>
      <c r="S177" s="9"/>
      <c r="T177" s="73">
        <f t="shared" ref="T177:T186" si="497">(L177+M177+N177)*-1</f>
        <v>0</v>
      </c>
      <c r="U177" s="73">
        <f t="shared" ref="U177:U186" si="498">(Q177+R177)*-1</f>
        <v>0</v>
      </c>
      <c r="V177" s="9">
        <f t="shared" ref="V177:V186" si="499">ROUND(T177*0.65,0)</f>
        <v>0</v>
      </c>
      <c r="W177" s="9">
        <f t="shared" ref="W177:W186" si="500">ROUND(U177*0.65,0)</f>
        <v>0</v>
      </c>
      <c r="X177" s="9">
        <v>42546.490466608309</v>
      </c>
      <c r="Y177" s="9">
        <v>20190</v>
      </c>
      <c r="Z177" s="78">
        <f t="shared" ref="Z177:Z186" si="501">IF(T177=0,0,ROUND((T177+L177)/X177/10,2))</f>
        <v>0</v>
      </c>
      <c r="AA177" s="78">
        <f t="shared" ref="AA177:AA186" si="502">IF(U177=0,0,ROUND((U177+Q177)/Y177/10,2))</f>
        <v>0</v>
      </c>
      <c r="AB177" s="78">
        <f t="shared" ref="AB177:AB186" si="503">Z177+AA177</f>
        <v>0</v>
      </c>
      <c r="AC177" s="47">
        <v>0</v>
      </c>
      <c r="AD177" s="47">
        <v>0</v>
      </c>
      <c r="AE177" s="47">
        <f t="shared" ref="AE177:AE186" si="504">AC177+AD177</f>
        <v>0</v>
      </c>
    </row>
    <row r="178" spans="1:31" x14ac:dyDescent="0.25">
      <c r="A178" s="5">
        <v>1456</v>
      </c>
      <c r="B178" s="2">
        <v>600023427</v>
      </c>
      <c r="C178" s="7">
        <v>46749799</v>
      </c>
      <c r="D178" s="8" t="s">
        <v>57</v>
      </c>
      <c r="E178" s="2">
        <v>3112</v>
      </c>
      <c r="F178" s="2" t="s">
        <v>74</v>
      </c>
      <c r="G178" s="2" t="s">
        <v>19</v>
      </c>
      <c r="H178" s="41">
        <f t="shared" si="494"/>
        <v>0</v>
      </c>
      <c r="I178" s="41">
        <f t="shared" si="495"/>
        <v>0</v>
      </c>
      <c r="J178" s="5"/>
      <c r="K178" s="9"/>
      <c r="L178" s="9"/>
      <c r="M178" s="9"/>
      <c r="N178" s="9"/>
      <c r="O178" s="9"/>
      <c r="P178" s="41">
        <f t="shared" si="496"/>
        <v>0</v>
      </c>
      <c r="Q178" s="9"/>
      <c r="R178" s="9"/>
      <c r="S178" s="9"/>
      <c r="T178" s="73">
        <f t="shared" si="497"/>
        <v>0</v>
      </c>
      <c r="U178" s="73">
        <f t="shared" si="498"/>
        <v>0</v>
      </c>
      <c r="V178" s="9">
        <f t="shared" si="499"/>
        <v>0</v>
      </c>
      <c r="W178" s="9">
        <f t="shared" si="500"/>
        <v>0</v>
      </c>
      <c r="X178" s="9">
        <v>42546.490466608309</v>
      </c>
      <c r="Y178" s="9">
        <v>20190</v>
      </c>
      <c r="Z178" s="78">
        <f t="shared" si="501"/>
        <v>0</v>
      </c>
      <c r="AA178" s="78">
        <f t="shared" si="502"/>
        <v>0</v>
      </c>
      <c r="AB178" s="78">
        <f t="shared" si="503"/>
        <v>0</v>
      </c>
      <c r="AC178" s="47">
        <v>0</v>
      </c>
      <c r="AD178" s="47">
        <v>0</v>
      </c>
      <c r="AE178" s="47">
        <f t="shared" si="504"/>
        <v>0</v>
      </c>
    </row>
    <row r="179" spans="1:31" x14ac:dyDescent="0.25">
      <c r="A179" s="5">
        <v>1456</v>
      </c>
      <c r="B179" s="2">
        <v>600023427</v>
      </c>
      <c r="C179" s="7">
        <v>46749799</v>
      </c>
      <c r="D179" s="8" t="s">
        <v>57</v>
      </c>
      <c r="E179" s="2">
        <v>3114</v>
      </c>
      <c r="F179" s="2" t="s">
        <v>75</v>
      </c>
      <c r="G179" s="2" t="s">
        <v>19</v>
      </c>
      <c r="H179" s="41">
        <f t="shared" si="494"/>
        <v>410000</v>
      </c>
      <c r="I179" s="41">
        <f t="shared" si="495"/>
        <v>150000</v>
      </c>
      <c r="J179" s="5"/>
      <c r="K179" s="9"/>
      <c r="L179" s="9"/>
      <c r="M179" s="9">
        <v>150000</v>
      </c>
      <c r="N179" s="9"/>
      <c r="O179" s="9"/>
      <c r="P179" s="41">
        <f t="shared" si="496"/>
        <v>260000</v>
      </c>
      <c r="Q179" s="9"/>
      <c r="R179" s="9">
        <v>260000</v>
      </c>
      <c r="S179" s="9"/>
      <c r="T179" s="73">
        <f t="shared" si="497"/>
        <v>-150000</v>
      </c>
      <c r="U179" s="73">
        <f t="shared" si="498"/>
        <v>-260000</v>
      </c>
      <c r="V179" s="9">
        <f t="shared" si="499"/>
        <v>-97500</v>
      </c>
      <c r="W179" s="9">
        <f t="shared" si="500"/>
        <v>-169000</v>
      </c>
      <c r="X179" s="9">
        <v>52259</v>
      </c>
      <c r="Y179" s="9">
        <v>21350</v>
      </c>
      <c r="Z179" s="78">
        <f t="shared" si="501"/>
        <v>-0.28999999999999998</v>
      </c>
      <c r="AA179" s="78">
        <f t="shared" si="502"/>
        <v>-1.22</v>
      </c>
      <c r="AB179" s="78">
        <f t="shared" si="503"/>
        <v>-1.51</v>
      </c>
      <c r="AC179" s="47">
        <v>-0.19</v>
      </c>
      <c r="AD179" s="47">
        <v>-0.79</v>
      </c>
      <c r="AE179" s="47">
        <f t="shared" si="504"/>
        <v>-0.98</v>
      </c>
    </row>
    <row r="180" spans="1:31" x14ac:dyDescent="0.25">
      <c r="A180" s="5">
        <v>1456</v>
      </c>
      <c r="B180" s="2">
        <v>600023427</v>
      </c>
      <c r="C180" s="7">
        <v>46749799</v>
      </c>
      <c r="D180" s="8" t="s">
        <v>57</v>
      </c>
      <c r="E180" s="2">
        <v>3114</v>
      </c>
      <c r="F180" s="2" t="s">
        <v>76</v>
      </c>
      <c r="G180" s="2" t="s">
        <v>19</v>
      </c>
      <c r="H180" s="41">
        <f t="shared" si="494"/>
        <v>0</v>
      </c>
      <c r="I180" s="41">
        <f t="shared" si="495"/>
        <v>0</v>
      </c>
      <c r="J180" s="5"/>
      <c r="K180" s="9"/>
      <c r="L180" s="9"/>
      <c r="M180" s="9"/>
      <c r="N180" s="9"/>
      <c r="O180" s="9"/>
      <c r="P180" s="41">
        <f t="shared" si="496"/>
        <v>0</v>
      </c>
      <c r="Q180" s="9"/>
      <c r="R180" s="9"/>
      <c r="S180" s="9"/>
      <c r="T180" s="73">
        <f t="shared" si="497"/>
        <v>0</v>
      </c>
      <c r="U180" s="73">
        <f t="shared" si="498"/>
        <v>0</v>
      </c>
      <c r="V180" s="9">
        <f t="shared" si="499"/>
        <v>0</v>
      </c>
      <c r="W180" s="9">
        <f t="shared" si="500"/>
        <v>0</v>
      </c>
      <c r="X180" s="9">
        <v>52259</v>
      </c>
      <c r="Y180" s="9">
        <v>21350</v>
      </c>
      <c r="Z180" s="78">
        <f t="shared" si="501"/>
        <v>0</v>
      </c>
      <c r="AA180" s="78">
        <f t="shared" si="502"/>
        <v>0</v>
      </c>
      <c r="AB180" s="78">
        <f t="shared" si="503"/>
        <v>0</v>
      </c>
      <c r="AC180" s="47">
        <v>0</v>
      </c>
      <c r="AD180" s="47">
        <v>0</v>
      </c>
      <c r="AE180" s="47">
        <f t="shared" si="504"/>
        <v>0</v>
      </c>
    </row>
    <row r="181" spans="1:31" x14ac:dyDescent="0.25">
      <c r="A181" s="5">
        <v>1456</v>
      </c>
      <c r="B181" s="2">
        <v>600023427</v>
      </c>
      <c r="C181" s="7">
        <v>46749799</v>
      </c>
      <c r="D181" s="8" t="s">
        <v>57</v>
      </c>
      <c r="E181" s="20">
        <v>3114</v>
      </c>
      <c r="F181" s="20" t="s">
        <v>112</v>
      </c>
      <c r="G181" s="20" t="s">
        <v>98</v>
      </c>
      <c r="H181" s="41">
        <f t="shared" si="494"/>
        <v>0</v>
      </c>
      <c r="I181" s="41">
        <f t="shared" si="495"/>
        <v>0</v>
      </c>
      <c r="J181" s="5"/>
      <c r="K181" s="9"/>
      <c r="L181" s="9"/>
      <c r="M181" s="9"/>
      <c r="N181" s="9"/>
      <c r="O181" s="9"/>
      <c r="P181" s="41">
        <f t="shared" si="496"/>
        <v>0</v>
      </c>
      <c r="Q181" s="9"/>
      <c r="R181" s="9"/>
      <c r="S181" s="9"/>
      <c r="T181" s="73">
        <f t="shared" si="497"/>
        <v>0</v>
      </c>
      <c r="U181" s="73">
        <f t="shared" si="498"/>
        <v>0</v>
      </c>
      <c r="V181" s="9">
        <f t="shared" si="499"/>
        <v>0</v>
      </c>
      <c r="W181" s="9">
        <f t="shared" si="500"/>
        <v>0</v>
      </c>
      <c r="X181" s="46" t="s">
        <v>229</v>
      </c>
      <c r="Y181" s="46" t="s">
        <v>229</v>
      </c>
      <c r="Z181" s="78">
        <f t="shared" si="501"/>
        <v>0</v>
      </c>
      <c r="AA181" s="78">
        <f t="shared" si="502"/>
        <v>0</v>
      </c>
      <c r="AB181" s="78">
        <f t="shared" si="503"/>
        <v>0</v>
      </c>
      <c r="AC181" s="47">
        <v>0</v>
      </c>
      <c r="AD181" s="47">
        <v>0</v>
      </c>
      <c r="AE181" s="47">
        <f t="shared" si="504"/>
        <v>0</v>
      </c>
    </row>
    <row r="182" spans="1:31" x14ac:dyDescent="0.25">
      <c r="A182" s="5">
        <v>1456</v>
      </c>
      <c r="B182" s="2">
        <v>600023427</v>
      </c>
      <c r="C182" s="7">
        <v>46749799</v>
      </c>
      <c r="D182" s="8" t="s">
        <v>57</v>
      </c>
      <c r="E182" s="2">
        <v>3141</v>
      </c>
      <c r="F182" s="2" t="s">
        <v>20</v>
      </c>
      <c r="G182" s="7" t="s">
        <v>98</v>
      </c>
      <c r="H182" s="41">
        <f t="shared" si="494"/>
        <v>0</v>
      </c>
      <c r="I182" s="41">
        <f t="shared" si="495"/>
        <v>0</v>
      </c>
      <c r="J182" s="5"/>
      <c r="K182" s="9"/>
      <c r="L182" s="9"/>
      <c r="M182" s="9"/>
      <c r="N182" s="9"/>
      <c r="O182" s="9"/>
      <c r="P182" s="41">
        <f t="shared" si="496"/>
        <v>0</v>
      </c>
      <c r="Q182" s="9"/>
      <c r="R182" s="9"/>
      <c r="S182" s="9"/>
      <c r="T182" s="73">
        <f t="shared" si="497"/>
        <v>0</v>
      </c>
      <c r="U182" s="73">
        <f t="shared" si="498"/>
        <v>0</v>
      </c>
      <c r="V182" s="9">
        <f t="shared" si="499"/>
        <v>0</v>
      </c>
      <c r="W182" s="9">
        <f t="shared" si="500"/>
        <v>0</v>
      </c>
      <c r="X182" s="46" t="s">
        <v>229</v>
      </c>
      <c r="Y182" s="9">
        <v>26460</v>
      </c>
      <c r="Z182" s="78">
        <f t="shared" si="501"/>
        <v>0</v>
      </c>
      <c r="AA182" s="78">
        <f t="shared" si="502"/>
        <v>0</v>
      </c>
      <c r="AB182" s="78">
        <f t="shared" si="503"/>
        <v>0</v>
      </c>
      <c r="AC182" s="47">
        <v>0</v>
      </c>
      <c r="AD182" s="47">
        <v>0</v>
      </c>
      <c r="AE182" s="47">
        <f t="shared" si="504"/>
        <v>0</v>
      </c>
    </row>
    <row r="183" spans="1:31" x14ac:dyDescent="0.25">
      <c r="A183" s="5">
        <v>1456</v>
      </c>
      <c r="B183" s="2">
        <v>600023427</v>
      </c>
      <c r="C183" s="7">
        <v>46749799</v>
      </c>
      <c r="D183" s="8" t="s">
        <v>57</v>
      </c>
      <c r="E183" s="2">
        <v>3143</v>
      </c>
      <c r="F183" s="2" t="s">
        <v>56</v>
      </c>
      <c r="G183" s="2" t="s">
        <v>19</v>
      </c>
      <c r="H183" s="41">
        <f t="shared" si="494"/>
        <v>0</v>
      </c>
      <c r="I183" s="41">
        <f t="shared" si="495"/>
        <v>0</v>
      </c>
      <c r="J183" s="5"/>
      <c r="K183" s="9"/>
      <c r="L183" s="9"/>
      <c r="M183" s="9"/>
      <c r="N183" s="9"/>
      <c r="O183" s="9"/>
      <c r="P183" s="41">
        <f t="shared" si="496"/>
        <v>0</v>
      </c>
      <c r="Q183" s="9"/>
      <c r="R183" s="9"/>
      <c r="S183" s="9"/>
      <c r="T183" s="73">
        <f t="shared" si="497"/>
        <v>0</v>
      </c>
      <c r="U183" s="73">
        <f t="shared" si="498"/>
        <v>0</v>
      </c>
      <c r="V183" s="9">
        <f t="shared" si="499"/>
        <v>0</v>
      </c>
      <c r="W183" s="9">
        <f t="shared" si="500"/>
        <v>0</v>
      </c>
      <c r="X183" s="9">
        <v>40555</v>
      </c>
      <c r="Y183" s="46" t="s">
        <v>229</v>
      </c>
      <c r="Z183" s="78">
        <f t="shared" si="501"/>
        <v>0</v>
      </c>
      <c r="AA183" s="78">
        <f t="shared" si="502"/>
        <v>0</v>
      </c>
      <c r="AB183" s="78">
        <f t="shared" si="503"/>
        <v>0</v>
      </c>
      <c r="AC183" s="47">
        <v>0</v>
      </c>
      <c r="AD183" s="47">
        <v>0</v>
      </c>
      <c r="AE183" s="47">
        <f t="shared" si="504"/>
        <v>0</v>
      </c>
    </row>
    <row r="184" spans="1:31" x14ac:dyDescent="0.25">
      <c r="A184" s="5">
        <v>1456</v>
      </c>
      <c r="B184" s="2">
        <v>600023427</v>
      </c>
      <c r="C184" s="7">
        <v>46749799</v>
      </c>
      <c r="D184" s="8" t="s">
        <v>57</v>
      </c>
      <c r="E184" s="2">
        <v>3143</v>
      </c>
      <c r="F184" s="2" t="s">
        <v>77</v>
      </c>
      <c r="G184" s="2" t="s">
        <v>19</v>
      </c>
      <c r="H184" s="41">
        <f t="shared" si="494"/>
        <v>0</v>
      </c>
      <c r="I184" s="41">
        <f t="shared" si="495"/>
        <v>0</v>
      </c>
      <c r="J184" s="5"/>
      <c r="K184" s="9"/>
      <c r="L184" s="9"/>
      <c r="M184" s="9"/>
      <c r="N184" s="9"/>
      <c r="O184" s="9"/>
      <c r="P184" s="41">
        <f t="shared" si="496"/>
        <v>0</v>
      </c>
      <c r="Q184" s="9"/>
      <c r="R184" s="9"/>
      <c r="S184" s="9"/>
      <c r="T184" s="73">
        <f t="shared" si="497"/>
        <v>0</v>
      </c>
      <c r="U184" s="73">
        <f t="shared" si="498"/>
        <v>0</v>
      </c>
      <c r="V184" s="9">
        <f t="shared" si="499"/>
        <v>0</v>
      </c>
      <c r="W184" s="9">
        <f t="shared" si="500"/>
        <v>0</v>
      </c>
      <c r="X184" s="9">
        <v>40555</v>
      </c>
      <c r="Y184" s="46" t="s">
        <v>229</v>
      </c>
      <c r="Z184" s="78">
        <f t="shared" si="501"/>
        <v>0</v>
      </c>
      <c r="AA184" s="78">
        <f t="shared" si="502"/>
        <v>0</v>
      </c>
      <c r="AB184" s="78">
        <f t="shared" si="503"/>
        <v>0</v>
      </c>
      <c r="AC184" s="47">
        <v>0</v>
      </c>
      <c r="AD184" s="47">
        <v>0</v>
      </c>
      <c r="AE184" s="47">
        <f t="shared" si="504"/>
        <v>0</v>
      </c>
    </row>
    <row r="185" spans="1:31" x14ac:dyDescent="0.25">
      <c r="A185" s="5">
        <v>1456</v>
      </c>
      <c r="B185" s="2">
        <v>600023427</v>
      </c>
      <c r="C185" s="7">
        <v>46749799</v>
      </c>
      <c r="D185" s="8" t="s">
        <v>57</v>
      </c>
      <c r="E185" s="2">
        <v>3143</v>
      </c>
      <c r="F185" s="2" t="s">
        <v>97</v>
      </c>
      <c r="G185" s="7" t="s">
        <v>98</v>
      </c>
      <c r="H185" s="41">
        <f t="shared" si="494"/>
        <v>0</v>
      </c>
      <c r="I185" s="41">
        <f t="shared" si="495"/>
        <v>0</v>
      </c>
      <c r="J185" s="5"/>
      <c r="K185" s="9"/>
      <c r="L185" s="9"/>
      <c r="M185" s="9"/>
      <c r="N185" s="9"/>
      <c r="O185" s="9"/>
      <c r="P185" s="41">
        <f t="shared" si="496"/>
        <v>0</v>
      </c>
      <c r="Q185" s="9"/>
      <c r="R185" s="9"/>
      <c r="S185" s="9"/>
      <c r="T185" s="73">
        <f t="shared" si="497"/>
        <v>0</v>
      </c>
      <c r="U185" s="73">
        <f t="shared" si="498"/>
        <v>0</v>
      </c>
      <c r="V185" s="9">
        <f t="shared" si="499"/>
        <v>0</v>
      </c>
      <c r="W185" s="9">
        <f t="shared" si="500"/>
        <v>0</v>
      </c>
      <c r="X185" s="46" t="s">
        <v>229</v>
      </c>
      <c r="Y185" s="9">
        <v>21384</v>
      </c>
      <c r="Z185" s="78">
        <f t="shared" si="501"/>
        <v>0</v>
      </c>
      <c r="AA185" s="78">
        <f t="shared" si="502"/>
        <v>0</v>
      </c>
      <c r="AB185" s="78">
        <f t="shared" si="503"/>
        <v>0</v>
      </c>
      <c r="AC185" s="47">
        <v>0</v>
      </c>
      <c r="AD185" s="47">
        <v>0</v>
      </c>
      <c r="AE185" s="47">
        <f t="shared" si="504"/>
        <v>0</v>
      </c>
    </row>
    <row r="186" spans="1:31" x14ac:dyDescent="0.25">
      <c r="A186" s="5">
        <v>1456</v>
      </c>
      <c r="B186" s="2">
        <v>600023427</v>
      </c>
      <c r="C186" s="7">
        <v>46749799</v>
      </c>
      <c r="D186" s="8" t="s">
        <v>57</v>
      </c>
      <c r="E186" s="2">
        <v>3146</v>
      </c>
      <c r="F186" s="2" t="s">
        <v>58</v>
      </c>
      <c r="G186" s="7" t="s">
        <v>98</v>
      </c>
      <c r="H186" s="41">
        <f t="shared" si="494"/>
        <v>0</v>
      </c>
      <c r="I186" s="41">
        <f t="shared" si="495"/>
        <v>0</v>
      </c>
      <c r="J186" s="5"/>
      <c r="K186" s="9"/>
      <c r="L186" s="9"/>
      <c r="M186" s="9"/>
      <c r="N186" s="9"/>
      <c r="O186" s="9"/>
      <c r="P186" s="41">
        <f t="shared" si="496"/>
        <v>0</v>
      </c>
      <c r="Q186" s="9"/>
      <c r="R186" s="9"/>
      <c r="S186" s="9"/>
      <c r="T186" s="73">
        <f t="shared" si="497"/>
        <v>0</v>
      </c>
      <c r="U186" s="73">
        <f t="shared" si="498"/>
        <v>0</v>
      </c>
      <c r="V186" s="9">
        <f t="shared" si="499"/>
        <v>0</v>
      </c>
      <c r="W186" s="9">
        <f t="shared" si="500"/>
        <v>0</v>
      </c>
      <c r="X186" s="9">
        <v>51792</v>
      </c>
      <c r="Y186" s="9">
        <v>31320</v>
      </c>
      <c r="Z186" s="78">
        <f t="shared" si="501"/>
        <v>0</v>
      </c>
      <c r="AA186" s="78">
        <f t="shared" si="502"/>
        <v>0</v>
      </c>
      <c r="AB186" s="78">
        <f t="shared" si="503"/>
        <v>0</v>
      </c>
      <c r="AC186" s="47">
        <v>0</v>
      </c>
      <c r="AD186" s="47">
        <v>0</v>
      </c>
      <c r="AE186" s="47">
        <f t="shared" si="504"/>
        <v>0</v>
      </c>
    </row>
    <row r="187" spans="1:31" x14ac:dyDescent="0.25">
      <c r="A187" s="30"/>
      <c r="B187" s="31"/>
      <c r="C187" s="32"/>
      <c r="D187" s="33" t="s">
        <v>188</v>
      </c>
      <c r="E187" s="31"/>
      <c r="F187" s="31"/>
      <c r="G187" s="32"/>
      <c r="H187" s="34">
        <f>SUBTOTAL(9,H177:H186)</f>
        <v>410000</v>
      </c>
      <c r="I187" s="34">
        <f t="shared" ref="I187:AB187" si="505">SUBTOTAL(9,I177:I186)</f>
        <v>150000</v>
      </c>
      <c r="J187" s="34">
        <f t="shared" si="505"/>
        <v>0</v>
      </c>
      <c r="K187" s="34">
        <f t="shared" si="505"/>
        <v>0</v>
      </c>
      <c r="L187" s="34">
        <f t="shared" si="505"/>
        <v>0</v>
      </c>
      <c r="M187" s="34">
        <f t="shared" si="505"/>
        <v>150000</v>
      </c>
      <c r="N187" s="34">
        <f t="shared" si="505"/>
        <v>0</v>
      </c>
      <c r="O187" s="34">
        <f t="shared" si="505"/>
        <v>0</v>
      </c>
      <c r="P187" s="34">
        <f t="shared" si="505"/>
        <v>260000</v>
      </c>
      <c r="Q187" s="34">
        <f t="shared" si="505"/>
        <v>0</v>
      </c>
      <c r="R187" s="34">
        <f t="shared" si="505"/>
        <v>260000</v>
      </c>
      <c r="S187" s="34">
        <f t="shared" si="505"/>
        <v>0</v>
      </c>
      <c r="T187" s="34">
        <f t="shared" si="505"/>
        <v>-150000</v>
      </c>
      <c r="U187" s="34">
        <f t="shared" si="505"/>
        <v>-260000</v>
      </c>
      <c r="V187" s="34">
        <f t="shared" si="505"/>
        <v>-97500</v>
      </c>
      <c r="W187" s="34">
        <f t="shared" si="505"/>
        <v>-169000</v>
      </c>
      <c r="X187" s="34">
        <f t="shared" si="505"/>
        <v>322512.98093321663</v>
      </c>
      <c r="Y187" s="34">
        <f t="shared" si="505"/>
        <v>162244</v>
      </c>
      <c r="Z187" s="48">
        <f t="shared" si="505"/>
        <v>-0.28999999999999998</v>
      </c>
      <c r="AA187" s="48">
        <f t="shared" si="505"/>
        <v>-1.22</v>
      </c>
      <c r="AB187" s="48">
        <f t="shared" si="505"/>
        <v>-1.51</v>
      </c>
      <c r="AC187" s="48">
        <v>-0.19</v>
      </c>
      <c r="AD187" s="48">
        <v>-0.79</v>
      </c>
      <c r="AE187" s="48">
        <f t="shared" ref="AE187" si="506">SUBTOTAL(9,AE177:AE186)</f>
        <v>-0.98</v>
      </c>
    </row>
    <row r="188" spans="1:31" x14ac:dyDescent="0.25">
      <c r="A188" s="26">
        <v>1457</v>
      </c>
      <c r="B188" s="6">
        <v>600023389</v>
      </c>
      <c r="C188" s="27">
        <v>60254190</v>
      </c>
      <c r="D188" s="28" t="s">
        <v>59</v>
      </c>
      <c r="E188" s="6">
        <v>3114</v>
      </c>
      <c r="F188" s="6" t="s">
        <v>75</v>
      </c>
      <c r="G188" s="6" t="s">
        <v>19</v>
      </c>
      <c r="H188" s="41">
        <f t="shared" ref="H188:H195" si="507">I188+P188</f>
        <v>56000</v>
      </c>
      <c r="I188" s="41">
        <f t="shared" ref="I188:I195" si="508">K188+L188+M188+N188+O188</f>
        <v>30000</v>
      </c>
      <c r="J188" s="5"/>
      <c r="K188" s="9"/>
      <c r="L188" s="9"/>
      <c r="M188" s="9">
        <v>30000</v>
      </c>
      <c r="N188" s="9"/>
      <c r="O188" s="9"/>
      <c r="P188" s="41">
        <f t="shared" ref="P188:P195" si="509">Q188+R188+S188</f>
        <v>26000</v>
      </c>
      <c r="Q188" s="9"/>
      <c r="R188" s="9">
        <v>26000</v>
      </c>
      <c r="S188" s="9"/>
      <c r="T188" s="73">
        <f t="shared" ref="T188:T195" si="510">(L188+M188+N188)*-1</f>
        <v>-30000</v>
      </c>
      <c r="U188" s="73">
        <f t="shared" ref="U188:U195" si="511">(Q188+R188)*-1</f>
        <v>-26000</v>
      </c>
      <c r="V188" s="9">
        <f t="shared" ref="V188:V195" si="512">ROUND(T188*0.65,0)</f>
        <v>-19500</v>
      </c>
      <c r="W188" s="9">
        <f t="shared" ref="W188:W195" si="513">ROUND(U188*0.65,0)</f>
        <v>-16900</v>
      </c>
      <c r="X188" s="9">
        <v>52259</v>
      </c>
      <c r="Y188" s="9">
        <v>21350</v>
      </c>
      <c r="Z188" s="78">
        <f t="shared" ref="Z188:Z195" si="514">IF(T188=0,0,ROUND((T188+L188)/X188/10,2))</f>
        <v>-0.06</v>
      </c>
      <c r="AA188" s="78">
        <f t="shared" ref="AA188:AA195" si="515">IF(U188=0,0,ROUND((U188+Q188)/Y188/10,2))</f>
        <v>-0.12</v>
      </c>
      <c r="AB188" s="78">
        <f t="shared" ref="AB188:AB195" si="516">Z188+AA188</f>
        <v>-0.18</v>
      </c>
      <c r="AC188" s="47">
        <v>-0.04</v>
      </c>
      <c r="AD188" s="47">
        <v>-0.08</v>
      </c>
      <c r="AE188" s="47">
        <f t="shared" ref="AE188:AE195" si="517">AC188+AD188</f>
        <v>-0.12</v>
      </c>
    </row>
    <row r="189" spans="1:31" x14ac:dyDescent="0.25">
      <c r="A189" s="5">
        <v>1457</v>
      </c>
      <c r="B189" s="2">
        <v>600023389</v>
      </c>
      <c r="C189" s="7">
        <v>60254190</v>
      </c>
      <c r="D189" s="8" t="s">
        <v>59</v>
      </c>
      <c r="E189" s="2">
        <v>3114</v>
      </c>
      <c r="F189" s="2" t="s">
        <v>76</v>
      </c>
      <c r="G189" s="2" t="s">
        <v>19</v>
      </c>
      <c r="H189" s="41">
        <f t="shared" si="507"/>
        <v>0</v>
      </c>
      <c r="I189" s="41">
        <f t="shared" si="508"/>
        <v>0</v>
      </c>
      <c r="J189" s="5"/>
      <c r="K189" s="9"/>
      <c r="L189" s="9"/>
      <c r="M189" s="9"/>
      <c r="N189" s="9"/>
      <c r="O189" s="9"/>
      <c r="P189" s="41">
        <f t="shared" si="509"/>
        <v>0</v>
      </c>
      <c r="Q189" s="9"/>
      <c r="R189" s="9"/>
      <c r="S189" s="9"/>
      <c r="T189" s="73">
        <f t="shared" si="510"/>
        <v>0</v>
      </c>
      <c r="U189" s="73">
        <f t="shared" si="511"/>
        <v>0</v>
      </c>
      <c r="V189" s="9">
        <f t="shared" si="512"/>
        <v>0</v>
      </c>
      <c r="W189" s="9">
        <f t="shared" si="513"/>
        <v>0</v>
      </c>
      <c r="X189" s="9">
        <v>52259</v>
      </c>
      <c r="Y189" s="9">
        <v>21350</v>
      </c>
      <c r="Z189" s="78">
        <f t="shared" si="514"/>
        <v>0</v>
      </c>
      <c r="AA189" s="78">
        <f t="shared" si="515"/>
        <v>0</v>
      </c>
      <c r="AB189" s="78">
        <f t="shared" si="516"/>
        <v>0</v>
      </c>
      <c r="AC189" s="47">
        <v>0</v>
      </c>
      <c r="AD189" s="47">
        <v>0</v>
      </c>
      <c r="AE189" s="47">
        <f t="shared" si="517"/>
        <v>0</v>
      </c>
    </row>
    <row r="190" spans="1:31" x14ac:dyDescent="0.25">
      <c r="A190" s="5">
        <v>1457</v>
      </c>
      <c r="B190" s="2">
        <v>600023389</v>
      </c>
      <c r="C190" s="7">
        <v>60254190</v>
      </c>
      <c r="D190" s="8" t="s">
        <v>59</v>
      </c>
      <c r="E190" s="20">
        <v>3114</v>
      </c>
      <c r="F190" s="20" t="s">
        <v>112</v>
      </c>
      <c r="G190" s="20" t="s">
        <v>98</v>
      </c>
      <c r="H190" s="41">
        <f t="shared" si="507"/>
        <v>0</v>
      </c>
      <c r="I190" s="41">
        <f t="shared" si="508"/>
        <v>0</v>
      </c>
      <c r="J190" s="5"/>
      <c r="K190" s="9"/>
      <c r="L190" s="9"/>
      <c r="M190" s="9"/>
      <c r="N190" s="9"/>
      <c r="O190" s="9"/>
      <c r="P190" s="41">
        <f t="shared" si="509"/>
        <v>0</v>
      </c>
      <c r="Q190" s="9"/>
      <c r="R190" s="9"/>
      <c r="S190" s="9"/>
      <c r="T190" s="73">
        <f t="shared" si="510"/>
        <v>0</v>
      </c>
      <c r="U190" s="73">
        <f t="shared" si="511"/>
        <v>0</v>
      </c>
      <c r="V190" s="9">
        <f t="shared" si="512"/>
        <v>0</v>
      </c>
      <c r="W190" s="9">
        <f t="shared" si="513"/>
        <v>0</v>
      </c>
      <c r="X190" s="46" t="s">
        <v>229</v>
      </c>
      <c r="Y190" s="46" t="s">
        <v>229</v>
      </c>
      <c r="Z190" s="78">
        <f t="shared" si="514"/>
        <v>0</v>
      </c>
      <c r="AA190" s="78">
        <f t="shared" si="515"/>
        <v>0</v>
      </c>
      <c r="AB190" s="78">
        <f t="shared" si="516"/>
        <v>0</v>
      </c>
      <c r="AC190" s="47">
        <v>0</v>
      </c>
      <c r="AD190" s="47">
        <v>0</v>
      </c>
      <c r="AE190" s="47">
        <f t="shared" si="517"/>
        <v>0</v>
      </c>
    </row>
    <row r="191" spans="1:31" x14ac:dyDescent="0.25">
      <c r="A191" s="5">
        <v>1457</v>
      </c>
      <c r="B191" s="2">
        <v>600023389</v>
      </c>
      <c r="C191" s="7">
        <v>60254190</v>
      </c>
      <c r="D191" s="8" t="s">
        <v>59</v>
      </c>
      <c r="E191" s="2">
        <v>3141</v>
      </c>
      <c r="F191" s="2" t="s">
        <v>20</v>
      </c>
      <c r="G191" s="7" t="s">
        <v>98</v>
      </c>
      <c r="H191" s="41">
        <f t="shared" si="507"/>
        <v>27000</v>
      </c>
      <c r="I191" s="41">
        <f t="shared" si="508"/>
        <v>0</v>
      </c>
      <c r="J191" s="5"/>
      <c r="K191" s="9"/>
      <c r="L191" s="9"/>
      <c r="M191" s="9"/>
      <c r="N191" s="9"/>
      <c r="O191" s="9"/>
      <c r="P191" s="41">
        <f t="shared" si="509"/>
        <v>27000</v>
      </c>
      <c r="Q191" s="9"/>
      <c r="R191" s="9">
        <v>27000</v>
      </c>
      <c r="S191" s="9"/>
      <c r="T191" s="73">
        <f t="shared" si="510"/>
        <v>0</v>
      </c>
      <c r="U191" s="73">
        <f t="shared" si="511"/>
        <v>-27000</v>
      </c>
      <c r="V191" s="9">
        <f t="shared" si="512"/>
        <v>0</v>
      </c>
      <c r="W191" s="9">
        <f t="shared" si="513"/>
        <v>-17550</v>
      </c>
      <c r="X191" s="46" t="s">
        <v>229</v>
      </c>
      <c r="Y191" s="9">
        <v>26460</v>
      </c>
      <c r="Z191" s="78">
        <f t="shared" si="514"/>
        <v>0</v>
      </c>
      <c r="AA191" s="78">
        <f t="shared" si="515"/>
        <v>-0.1</v>
      </c>
      <c r="AB191" s="78">
        <f t="shared" si="516"/>
        <v>-0.1</v>
      </c>
      <c r="AC191" s="47">
        <v>0</v>
      </c>
      <c r="AD191" s="47">
        <v>-7.0000000000000007E-2</v>
      </c>
      <c r="AE191" s="47">
        <f t="shared" si="517"/>
        <v>-7.0000000000000007E-2</v>
      </c>
    </row>
    <row r="192" spans="1:31" x14ac:dyDescent="0.25">
      <c r="A192" s="5">
        <v>1457</v>
      </c>
      <c r="B192" s="2">
        <v>600023389</v>
      </c>
      <c r="C192" s="7">
        <v>60254190</v>
      </c>
      <c r="D192" s="8" t="s">
        <v>59</v>
      </c>
      <c r="E192" s="2">
        <v>3141</v>
      </c>
      <c r="F192" s="2" t="s">
        <v>20</v>
      </c>
      <c r="G192" s="7" t="s">
        <v>98</v>
      </c>
      <c r="H192" s="41">
        <f t="shared" si="507"/>
        <v>0</v>
      </c>
      <c r="I192" s="41">
        <f t="shared" si="508"/>
        <v>0</v>
      </c>
      <c r="J192" s="5"/>
      <c r="K192" s="9"/>
      <c r="L192" s="9"/>
      <c r="M192" s="9"/>
      <c r="N192" s="9"/>
      <c r="O192" s="9"/>
      <c r="P192" s="41">
        <f t="shared" si="509"/>
        <v>0</v>
      </c>
      <c r="Q192" s="9"/>
      <c r="R192" s="9"/>
      <c r="S192" s="9"/>
      <c r="T192" s="73">
        <f t="shared" si="510"/>
        <v>0</v>
      </c>
      <c r="U192" s="73">
        <f t="shared" si="511"/>
        <v>0</v>
      </c>
      <c r="V192" s="9">
        <f t="shared" si="512"/>
        <v>0</v>
      </c>
      <c r="W192" s="9">
        <f t="shared" si="513"/>
        <v>0</v>
      </c>
      <c r="X192" s="46" t="s">
        <v>229</v>
      </c>
      <c r="Y192" s="9">
        <v>26460</v>
      </c>
      <c r="Z192" s="78">
        <f t="shared" si="514"/>
        <v>0</v>
      </c>
      <c r="AA192" s="78">
        <f t="shared" si="515"/>
        <v>0</v>
      </c>
      <c r="AB192" s="78">
        <f t="shared" si="516"/>
        <v>0</v>
      </c>
      <c r="AC192" s="47">
        <v>0</v>
      </c>
      <c r="AD192" s="47">
        <v>0</v>
      </c>
      <c r="AE192" s="47">
        <f t="shared" si="517"/>
        <v>0</v>
      </c>
    </row>
    <row r="193" spans="1:31" x14ac:dyDescent="0.25">
      <c r="A193" s="5">
        <v>1457</v>
      </c>
      <c r="B193" s="2">
        <v>600023389</v>
      </c>
      <c r="C193" s="7">
        <v>60254190</v>
      </c>
      <c r="D193" s="8" t="s">
        <v>59</v>
      </c>
      <c r="E193" s="2">
        <v>3143</v>
      </c>
      <c r="F193" s="2" t="s">
        <v>56</v>
      </c>
      <c r="G193" s="2" t="s">
        <v>19</v>
      </c>
      <c r="H193" s="41">
        <f t="shared" si="507"/>
        <v>0</v>
      </c>
      <c r="I193" s="41">
        <f t="shared" si="508"/>
        <v>0</v>
      </c>
      <c r="J193" s="5"/>
      <c r="K193" s="9"/>
      <c r="L193" s="9"/>
      <c r="M193" s="9"/>
      <c r="N193" s="9"/>
      <c r="O193" s="9"/>
      <c r="P193" s="41">
        <f t="shared" si="509"/>
        <v>0</v>
      </c>
      <c r="Q193" s="9"/>
      <c r="R193" s="9"/>
      <c r="S193" s="9"/>
      <c r="T193" s="73">
        <f t="shared" si="510"/>
        <v>0</v>
      </c>
      <c r="U193" s="73">
        <f t="shared" si="511"/>
        <v>0</v>
      </c>
      <c r="V193" s="9">
        <f t="shared" si="512"/>
        <v>0</v>
      </c>
      <c r="W193" s="9">
        <f t="shared" si="513"/>
        <v>0</v>
      </c>
      <c r="X193" s="9">
        <v>40555</v>
      </c>
      <c r="Y193" s="46" t="s">
        <v>229</v>
      </c>
      <c r="Z193" s="78">
        <f t="shared" si="514"/>
        <v>0</v>
      </c>
      <c r="AA193" s="78">
        <f t="shared" si="515"/>
        <v>0</v>
      </c>
      <c r="AB193" s="78">
        <f t="shared" si="516"/>
        <v>0</v>
      </c>
      <c r="AC193" s="47">
        <v>0</v>
      </c>
      <c r="AD193" s="47">
        <v>0</v>
      </c>
      <c r="AE193" s="47">
        <f t="shared" si="517"/>
        <v>0</v>
      </c>
    </row>
    <row r="194" spans="1:31" x14ac:dyDescent="0.25">
      <c r="A194" s="5">
        <v>1457</v>
      </c>
      <c r="B194" s="2">
        <v>600023389</v>
      </c>
      <c r="C194" s="7">
        <v>60254190</v>
      </c>
      <c r="D194" s="8" t="s">
        <v>59</v>
      </c>
      <c r="E194" s="2">
        <v>3143</v>
      </c>
      <c r="F194" s="2" t="s">
        <v>97</v>
      </c>
      <c r="G194" s="7" t="s">
        <v>98</v>
      </c>
      <c r="H194" s="41">
        <f t="shared" si="507"/>
        <v>0</v>
      </c>
      <c r="I194" s="41">
        <f t="shared" si="508"/>
        <v>0</v>
      </c>
      <c r="J194" s="5"/>
      <c r="K194" s="9"/>
      <c r="L194" s="9"/>
      <c r="M194" s="9"/>
      <c r="N194" s="9"/>
      <c r="O194" s="9"/>
      <c r="P194" s="41">
        <f t="shared" si="509"/>
        <v>0</v>
      </c>
      <c r="Q194" s="9"/>
      <c r="R194" s="9"/>
      <c r="S194" s="9"/>
      <c r="T194" s="73">
        <f t="shared" si="510"/>
        <v>0</v>
      </c>
      <c r="U194" s="73">
        <f t="shared" si="511"/>
        <v>0</v>
      </c>
      <c r="V194" s="9">
        <f t="shared" si="512"/>
        <v>0</v>
      </c>
      <c r="W194" s="9">
        <f t="shared" si="513"/>
        <v>0</v>
      </c>
      <c r="X194" s="46" t="s">
        <v>229</v>
      </c>
      <c r="Y194" s="9">
        <v>21384</v>
      </c>
      <c r="Z194" s="78">
        <f t="shared" si="514"/>
        <v>0</v>
      </c>
      <c r="AA194" s="78">
        <f t="shared" si="515"/>
        <v>0</v>
      </c>
      <c r="AB194" s="78">
        <f t="shared" si="516"/>
        <v>0</v>
      </c>
      <c r="AC194" s="47">
        <v>0</v>
      </c>
      <c r="AD194" s="47">
        <v>0</v>
      </c>
      <c r="AE194" s="47">
        <f t="shared" si="517"/>
        <v>0</v>
      </c>
    </row>
    <row r="195" spans="1:31" x14ac:dyDescent="0.25">
      <c r="A195" s="5">
        <v>1457</v>
      </c>
      <c r="B195" s="2">
        <v>600023389</v>
      </c>
      <c r="C195" s="7">
        <v>60254190</v>
      </c>
      <c r="D195" s="8" t="s">
        <v>59</v>
      </c>
      <c r="E195" s="2">
        <v>3146</v>
      </c>
      <c r="F195" s="2" t="s">
        <v>58</v>
      </c>
      <c r="G195" s="7" t="s">
        <v>98</v>
      </c>
      <c r="H195" s="41">
        <f t="shared" si="507"/>
        <v>15000</v>
      </c>
      <c r="I195" s="41">
        <f t="shared" si="508"/>
        <v>0</v>
      </c>
      <c r="J195" s="5"/>
      <c r="K195" s="9"/>
      <c r="L195" s="9"/>
      <c r="M195" s="9"/>
      <c r="N195" s="9"/>
      <c r="O195" s="9"/>
      <c r="P195" s="41">
        <f t="shared" si="509"/>
        <v>15000</v>
      </c>
      <c r="Q195" s="9"/>
      <c r="R195" s="9">
        <v>15000</v>
      </c>
      <c r="S195" s="9"/>
      <c r="T195" s="73">
        <f t="shared" si="510"/>
        <v>0</v>
      </c>
      <c r="U195" s="73">
        <f t="shared" si="511"/>
        <v>-15000</v>
      </c>
      <c r="V195" s="9">
        <f t="shared" si="512"/>
        <v>0</v>
      </c>
      <c r="W195" s="9">
        <f t="shared" si="513"/>
        <v>-9750</v>
      </c>
      <c r="X195" s="9">
        <v>51792</v>
      </c>
      <c r="Y195" s="9">
        <v>31320</v>
      </c>
      <c r="Z195" s="78">
        <f t="shared" si="514"/>
        <v>0</v>
      </c>
      <c r="AA195" s="78">
        <f t="shared" si="515"/>
        <v>-0.05</v>
      </c>
      <c r="AB195" s="78">
        <f t="shared" si="516"/>
        <v>-0.05</v>
      </c>
      <c r="AC195" s="47">
        <v>0</v>
      </c>
      <c r="AD195" s="47">
        <v>-0.03</v>
      </c>
      <c r="AE195" s="47">
        <f t="shared" si="517"/>
        <v>-0.03</v>
      </c>
    </row>
    <row r="196" spans="1:31" x14ac:dyDescent="0.25">
      <c r="A196" s="30"/>
      <c r="B196" s="31"/>
      <c r="C196" s="32"/>
      <c r="D196" s="33" t="s">
        <v>189</v>
      </c>
      <c r="E196" s="31"/>
      <c r="F196" s="31"/>
      <c r="G196" s="32"/>
      <c r="H196" s="34">
        <f>SUBTOTAL(9,H188:H195)</f>
        <v>98000</v>
      </c>
      <c r="I196" s="34">
        <f t="shared" ref="I196:AB196" si="518">SUBTOTAL(9,I188:I195)</f>
        <v>30000</v>
      </c>
      <c r="J196" s="34">
        <f t="shared" si="518"/>
        <v>0</v>
      </c>
      <c r="K196" s="34">
        <f t="shared" si="518"/>
        <v>0</v>
      </c>
      <c r="L196" s="34">
        <f t="shared" si="518"/>
        <v>0</v>
      </c>
      <c r="M196" s="34">
        <f t="shared" si="518"/>
        <v>30000</v>
      </c>
      <c r="N196" s="34">
        <f t="shared" si="518"/>
        <v>0</v>
      </c>
      <c r="O196" s="34">
        <f t="shared" si="518"/>
        <v>0</v>
      </c>
      <c r="P196" s="34">
        <f t="shared" si="518"/>
        <v>68000</v>
      </c>
      <c r="Q196" s="34">
        <f t="shared" si="518"/>
        <v>0</v>
      </c>
      <c r="R196" s="34">
        <f t="shared" si="518"/>
        <v>68000</v>
      </c>
      <c r="S196" s="34">
        <f t="shared" si="518"/>
        <v>0</v>
      </c>
      <c r="T196" s="34">
        <f t="shared" si="518"/>
        <v>-30000</v>
      </c>
      <c r="U196" s="34">
        <f t="shared" si="518"/>
        <v>-68000</v>
      </c>
      <c r="V196" s="34">
        <f t="shared" si="518"/>
        <v>-19500</v>
      </c>
      <c r="W196" s="34">
        <f t="shared" si="518"/>
        <v>-44200</v>
      </c>
      <c r="X196" s="34">
        <f t="shared" si="518"/>
        <v>196865</v>
      </c>
      <c r="Y196" s="34">
        <f t="shared" si="518"/>
        <v>148324</v>
      </c>
      <c r="Z196" s="48">
        <f t="shared" si="518"/>
        <v>-0.06</v>
      </c>
      <c r="AA196" s="48">
        <f t="shared" si="518"/>
        <v>-0.27</v>
      </c>
      <c r="AB196" s="48">
        <f t="shared" si="518"/>
        <v>-0.33</v>
      </c>
      <c r="AC196" s="48">
        <v>-0.04</v>
      </c>
      <c r="AD196" s="48">
        <v>-0.18000000000000002</v>
      </c>
      <c r="AE196" s="48">
        <f t="shared" ref="AE196" si="519">SUBTOTAL(9,AE188:AE195)</f>
        <v>-0.22</v>
      </c>
    </row>
    <row r="197" spans="1:31" x14ac:dyDescent="0.25">
      <c r="A197" s="26">
        <v>1459</v>
      </c>
      <c r="B197" s="6">
        <v>600023133</v>
      </c>
      <c r="C197" s="27">
        <v>70842922</v>
      </c>
      <c r="D197" s="28" t="s">
        <v>60</v>
      </c>
      <c r="E197" s="6">
        <v>3112</v>
      </c>
      <c r="F197" s="6" t="s">
        <v>73</v>
      </c>
      <c r="G197" s="6" t="s">
        <v>19</v>
      </c>
      <c r="H197" s="41">
        <f t="shared" ref="H197:H199" si="520">I197+P197</f>
        <v>0</v>
      </c>
      <c r="I197" s="41">
        <f t="shared" ref="I197:I199" si="521">K197+L197+M197+N197+O197</f>
        <v>0</v>
      </c>
      <c r="J197" s="5"/>
      <c r="K197" s="9"/>
      <c r="L197" s="9"/>
      <c r="M197" s="9"/>
      <c r="N197" s="9"/>
      <c r="O197" s="9"/>
      <c r="P197" s="41">
        <f t="shared" ref="P197:P199" si="522">Q197+R197+S197</f>
        <v>0</v>
      </c>
      <c r="Q197" s="9"/>
      <c r="R197" s="9"/>
      <c r="S197" s="9"/>
      <c r="T197" s="73">
        <f t="shared" ref="T197:T199" si="523">(L197+M197+N197)*-1</f>
        <v>0</v>
      </c>
      <c r="U197" s="73">
        <f t="shared" ref="U197:U199" si="524">(Q197+R197)*-1</f>
        <v>0</v>
      </c>
      <c r="V197" s="9">
        <f t="shared" ref="V197:V199" si="525">ROUND(T197*0.65,0)</f>
        <v>0</v>
      </c>
      <c r="W197" s="9">
        <f t="shared" ref="W197:W199" si="526">ROUND(U197*0.65,0)</f>
        <v>0</v>
      </c>
      <c r="X197" s="9">
        <v>42546.490466608309</v>
      </c>
      <c r="Y197" s="9">
        <v>20190</v>
      </c>
      <c r="Z197" s="78">
        <f t="shared" ref="Z197:Z199" si="527">IF(T197=0,0,ROUND((T197+L197)/X197/10,2))</f>
        <v>0</v>
      </c>
      <c r="AA197" s="78">
        <f t="shared" ref="AA197:AA199" si="528">IF(U197=0,0,ROUND((U197+Q197)/Y197/10,2))</f>
        <v>0</v>
      </c>
      <c r="AB197" s="78">
        <f t="shared" ref="AB197:AB199" si="529">Z197+AA197</f>
        <v>0</v>
      </c>
      <c r="AC197" s="47">
        <v>0</v>
      </c>
      <c r="AD197" s="47">
        <v>0</v>
      </c>
      <c r="AE197" s="47">
        <f t="shared" ref="AE197:AE199" si="530">AC197+AD197</f>
        <v>0</v>
      </c>
    </row>
    <row r="198" spans="1:31" x14ac:dyDescent="0.25">
      <c r="A198" s="5">
        <v>1459</v>
      </c>
      <c r="B198" s="2">
        <v>600023133</v>
      </c>
      <c r="C198" s="7">
        <v>70842922</v>
      </c>
      <c r="D198" s="8" t="s">
        <v>60</v>
      </c>
      <c r="E198" s="2">
        <v>3114</v>
      </c>
      <c r="F198" s="2" t="s">
        <v>75</v>
      </c>
      <c r="G198" s="2" t="s">
        <v>19</v>
      </c>
      <c r="H198" s="41">
        <f t="shared" si="520"/>
        <v>0</v>
      </c>
      <c r="I198" s="41">
        <f t="shared" si="521"/>
        <v>0</v>
      </c>
      <c r="J198" s="5"/>
      <c r="K198" s="9"/>
      <c r="L198" s="9"/>
      <c r="M198" s="9"/>
      <c r="N198" s="9"/>
      <c r="O198" s="9"/>
      <c r="P198" s="41">
        <f t="shared" si="522"/>
        <v>0</v>
      </c>
      <c r="Q198" s="9"/>
      <c r="R198" s="9"/>
      <c r="S198" s="9"/>
      <c r="T198" s="73">
        <f t="shared" si="523"/>
        <v>0</v>
      </c>
      <c r="U198" s="73">
        <f t="shared" si="524"/>
        <v>0</v>
      </c>
      <c r="V198" s="9">
        <f t="shared" si="525"/>
        <v>0</v>
      </c>
      <c r="W198" s="9">
        <f t="shared" si="526"/>
        <v>0</v>
      </c>
      <c r="X198" s="9">
        <v>52259</v>
      </c>
      <c r="Y198" s="9">
        <v>21350</v>
      </c>
      <c r="Z198" s="78">
        <f t="shared" si="527"/>
        <v>0</v>
      </c>
      <c r="AA198" s="78">
        <f t="shared" si="528"/>
        <v>0</v>
      </c>
      <c r="AB198" s="78">
        <f t="shared" si="529"/>
        <v>0</v>
      </c>
      <c r="AC198" s="47">
        <v>0</v>
      </c>
      <c r="AD198" s="47">
        <v>0</v>
      </c>
      <c r="AE198" s="47">
        <f t="shared" si="530"/>
        <v>0</v>
      </c>
    </row>
    <row r="199" spans="1:31" x14ac:dyDescent="0.25">
      <c r="A199" s="5">
        <v>1459</v>
      </c>
      <c r="B199" s="2">
        <v>600023133</v>
      </c>
      <c r="C199" s="7">
        <v>70842922</v>
      </c>
      <c r="D199" s="8" t="s">
        <v>60</v>
      </c>
      <c r="E199" s="20">
        <v>3114</v>
      </c>
      <c r="F199" s="20" t="s">
        <v>112</v>
      </c>
      <c r="G199" s="20" t="s">
        <v>98</v>
      </c>
      <c r="H199" s="41">
        <f t="shared" si="520"/>
        <v>0</v>
      </c>
      <c r="I199" s="41">
        <f t="shared" si="521"/>
        <v>0</v>
      </c>
      <c r="J199" s="5"/>
      <c r="K199" s="9"/>
      <c r="L199" s="9"/>
      <c r="M199" s="9"/>
      <c r="N199" s="9"/>
      <c r="O199" s="9"/>
      <c r="P199" s="41">
        <f t="shared" si="522"/>
        <v>0</v>
      </c>
      <c r="Q199" s="9"/>
      <c r="R199" s="9"/>
      <c r="S199" s="9"/>
      <c r="T199" s="73">
        <f t="shared" si="523"/>
        <v>0</v>
      </c>
      <c r="U199" s="73">
        <f t="shared" si="524"/>
        <v>0</v>
      </c>
      <c r="V199" s="9">
        <f t="shared" si="525"/>
        <v>0</v>
      </c>
      <c r="W199" s="9">
        <f t="shared" si="526"/>
        <v>0</v>
      </c>
      <c r="X199" s="46" t="s">
        <v>229</v>
      </c>
      <c r="Y199" s="46" t="s">
        <v>229</v>
      </c>
      <c r="Z199" s="78">
        <f t="shared" si="527"/>
        <v>0</v>
      </c>
      <c r="AA199" s="78">
        <f t="shared" si="528"/>
        <v>0</v>
      </c>
      <c r="AB199" s="78">
        <f t="shared" si="529"/>
        <v>0</v>
      </c>
      <c r="AC199" s="47">
        <v>0</v>
      </c>
      <c r="AD199" s="47">
        <v>0</v>
      </c>
      <c r="AE199" s="47">
        <f t="shared" si="530"/>
        <v>0</v>
      </c>
    </row>
    <row r="200" spans="1:31" x14ac:dyDescent="0.25">
      <c r="A200" s="30"/>
      <c r="B200" s="31"/>
      <c r="C200" s="32"/>
      <c r="D200" s="33" t="s">
        <v>190</v>
      </c>
      <c r="E200" s="35"/>
      <c r="F200" s="35"/>
      <c r="G200" s="35"/>
      <c r="H200" s="34">
        <f>SUBTOTAL(9,H197:H199)</f>
        <v>0</v>
      </c>
      <c r="I200" s="34">
        <f t="shared" ref="I200:AB200" si="531">SUBTOTAL(9,I197:I199)</f>
        <v>0</v>
      </c>
      <c r="J200" s="34">
        <f t="shared" si="531"/>
        <v>0</v>
      </c>
      <c r="K200" s="34">
        <f t="shared" si="531"/>
        <v>0</v>
      </c>
      <c r="L200" s="34">
        <f t="shared" si="531"/>
        <v>0</v>
      </c>
      <c r="M200" s="34">
        <f t="shared" si="531"/>
        <v>0</v>
      </c>
      <c r="N200" s="34">
        <f t="shared" si="531"/>
        <v>0</v>
      </c>
      <c r="O200" s="34">
        <f t="shared" si="531"/>
        <v>0</v>
      </c>
      <c r="P200" s="34">
        <f t="shared" si="531"/>
        <v>0</v>
      </c>
      <c r="Q200" s="34">
        <f t="shared" si="531"/>
        <v>0</v>
      </c>
      <c r="R200" s="34">
        <f t="shared" si="531"/>
        <v>0</v>
      </c>
      <c r="S200" s="34">
        <f t="shared" si="531"/>
        <v>0</v>
      </c>
      <c r="T200" s="34">
        <f t="shared" si="531"/>
        <v>0</v>
      </c>
      <c r="U200" s="34">
        <f t="shared" si="531"/>
        <v>0</v>
      </c>
      <c r="V200" s="34">
        <f t="shared" si="531"/>
        <v>0</v>
      </c>
      <c r="W200" s="34">
        <f t="shared" si="531"/>
        <v>0</v>
      </c>
      <c r="X200" s="34">
        <f t="shared" si="531"/>
        <v>94805.490466608317</v>
      </c>
      <c r="Y200" s="34">
        <f t="shared" si="531"/>
        <v>41540</v>
      </c>
      <c r="Z200" s="48">
        <f t="shared" si="531"/>
        <v>0</v>
      </c>
      <c r="AA200" s="48">
        <f t="shared" si="531"/>
        <v>0</v>
      </c>
      <c r="AB200" s="48">
        <f t="shared" si="531"/>
        <v>0</v>
      </c>
      <c r="AC200" s="48">
        <v>0</v>
      </c>
      <c r="AD200" s="48">
        <v>0</v>
      </c>
      <c r="AE200" s="48">
        <f t="shared" ref="AE200" si="532">SUBTOTAL(9,AE197:AE199)</f>
        <v>0</v>
      </c>
    </row>
    <row r="201" spans="1:31" x14ac:dyDescent="0.25">
      <c r="A201" s="26">
        <v>1460</v>
      </c>
      <c r="B201" s="6">
        <v>600171523</v>
      </c>
      <c r="C201" s="27">
        <v>70972826</v>
      </c>
      <c r="D201" s="28" t="s">
        <v>61</v>
      </c>
      <c r="E201" s="6">
        <v>3112</v>
      </c>
      <c r="F201" s="6" t="s">
        <v>73</v>
      </c>
      <c r="G201" s="6" t="s">
        <v>19</v>
      </c>
      <c r="H201" s="41">
        <f t="shared" ref="H201:H204" si="533">I201+P201</f>
        <v>0</v>
      </c>
      <c r="I201" s="41">
        <f t="shared" ref="I201:I204" si="534">K201+L201+M201+N201+O201</f>
        <v>0</v>
      </c>
      <c r="J201" s="5"/>
      <c r="K201" s="9"/>
      <c r="L201" s="9"/>
      <c r="M201" s="9"/>
      <c r="N201" s="9"/>
      <c r="O201" s="9"/>
      <c r="P201" s="41">
        <f t="shared" ref="P201:P204" si="535">Q201+R201+S201</f>
        <v>0</v>
      </c>
      <c r="Q201" s="9"/>
      <c r="R201" s="9"/>
      <c r="S201" s="9"/>
      <c r="T201" s="73">
        <f t="shared" ref="T201:T204" si="536">(L201+M201+N201)*-1</f>
        <v>0</v>
      </c>
      <c r="U201" s="73">
        <f t="shared" ref="U201:U204" si="537">(Q201+R201)*-1</f>
        <v>0</v>
      </c>
      <c r="V201" s="9">
        <f t="shared" ref="V201:V204" si="538">ROUND(T201*0.65,0)</f>
        <v>0</v>
      </c>
      <c r="W201" s="9">
        <f t="shared" ref="W201:W204" si="539">ROUND(U201*0.65,0)</f>
        <v>0</v>
      </c>
      <c r="X201" s="9">
        <v>42546.490466608309</v>
      </c>
      <c r="Y201" s="9">
        <v>20190</v>
      </c>
      <c r="Z201" s="78">
        <f t="shared" ref="Z201:Z204" si="540">IF(T201=0,0,ROUND((T201+L201)/X201/10,2))</f>
        <v>0</v>
      </c>
      <c r="AA201" s="78">
        <f t="shared" ref="AA201:AA204" si="541">IF(U201=0,0,ROUND((U201+Q201)/Y201/10,2))</f>
        <v>0</v>
      </c>
      <c r="AB201" s="78">
        <f t="shared" ref="AB201:AB204" si="542">Z201+AA201</f>
        <v>0</v>
      </c>
      <c r="AC201" s="47">
        <v>0</v>
      </c>
      <c r="AD201" s="47">
        <v>0</v>
      </c>
      <c r="AE201" s="47">
        <f t="shared" ref="AE201:AE204" si="543">AC201+AD201</f>
        <v>0</v>
      </c>
    </row>
    <row r="202" spans="1:31" x14ac:dyDescent="0.25">
      <c r="A202" s="5">
        <v>1460</v>
      </c>
      <c r="B202" s="2">
        <v>600171523</v>
      </c>
      <c r="C202" s="7">
        <v>70972826</v>
      </c>
      <c r="D202" s="8" t="s">
        <v>61</v>
      </c>
      <c r="E202" s="2">
        <v>3114</v>
      </c>
      <c r="F202" s="2" t="s">
        <v>75</v>
      </c>
      <c r="G202" s="2" t="s">
        <v>19</v>
      </c>
      <c r="H202" s="41">
        <f t="shared" si="533"/>
        <v>40000</v>
      </c>
      <c r="I202" s="41">
        <f t="shared" si="534"/>
        <v>25000</v>
      </c>
      <c r="J202" s="5"/>
      <c r="K202" s="9"/>
      <c r="L202" s="9"/>
      <c r="M202" s="9">
        <v>25000</v>
      </c>
      <c r="N202" s="9"/>
      <c r="O202" s="9"/>
      <c r="P202" s="41">
        <f t="shared" si="535"/>
        <v>15000</v>
      </c>
      <c r="Q202" s="9"/>
      <c r="R202" s="9">
        <v>15000</v>
      </c>
      <c r="S202" s="9"/>
      <c r="T202" s="73">
        <f t="shared" si="536"/>
        <v>-25000</v>
      </c>
      <c r="U202" s="73">
        <f t="shared" si="537"/>
        <v>-15000</v>
      </c>
      <c r="V202" s="9">
        <f t="shared" si="538"/>
        <v>-16250</v>
      </c>
      <c r="W202" s="9">
        <f t="shared" si="539"/>
        <v>-9750</v>
      </c>
      <c r="X202" s="9">
        <v>52259</v>
      </c>
      <c r="Y202" s="9">
        <v>21350</v>
      </c>
      <c r="Z202" s="78">
        <f t="shared" si="540"/>
        <v>-0.05</v>
      </c>
      <c r="AA202" s="78">
        <f t="shared" si="541"/>
        <v>-7.0000000000000007E-2</v>
      </c>
      <c r="AB202" s="78">
        <f t="shared" si="542"/>
        <v>-0.12000000000000001</v>
      </c>
      <c r="AC202" s="47">
        <v>-0.03</v>
      </c>
      <c r="AD202" s="47">
        <v>-0.05</v>
      </c>
      <c r="AE202" s="47">
        <f t="shared" si="543"/>
        <v>-0.08</v>
      </c>
    </row>
    <row r="203" spans="1:31" x14ac:dyDescent="0.25">
      <c r="A203" s="5">
        <v>1460</v>
      </c>
      <c r="B203" s="2">
        <v>600171523</v>
      </c>
      <c r="C203" s="7">
        <v>70972826</v>
      </c>
      <c r="D203" s="8" t="s">
        <v>61</v>
      </c>
      <c r="E203" s="20">
        <v>3114</v>
      </c>
      <c r="F203" s="20" t="s">
        <v>112</v>
      </c>
      <c r="G203" s="20" t="s">
        <v>98</v>
      </c>
      <c r="H203" s="41">
        <f t="shared" si="533"/>
        <v>0</v>
      </c>
      <c r="I203" s="41">
        <f t="shared" si="534"/>
        <v>0</v>
      </c>
      <c r="J203" s="5"/>
      <c r="K203" s="9"/>
      <c r="L203" s="9"/>
      <c r="M203" s="9"/>
      <c r="N203" s="9"/>
      <c r="O203" s="9"/>
      <c r="P203" s="41">
        <f t="shared" si="535"/>
        <v>0</v>
      </c>
      <c r="Q203" s="9"/>
      <c r="R203" s="9"/>
      <c r="S203" s="9"/>
      <c r="T203" s="73">
        <f t="shared" si="536"/>
        <v>0</v>
      </c>
      <c r="U203" s="73">
        <f t="shared" si="537"/>
        <v>0</v>
      </c>
      <c r="V203" s="9">
        <f t="shared" si="538"/>
        <v>0</v>
      </c>
      <c r="W203" s="9">
        <f t="shared" si="539"/>
        <v>0</v>
      </c>
      <c r="X203" s="46" t="s">
        <v>229</v>
      </c>
      <c r="Y203" s="46" t="s">
        <v>229</v>
      </c>
      <c r="Z203" s="78">
        <f t="shared" si="540"/>
        <v>0</v>
      </c>
      <c r="AA203" s="78">
        <f t="shared" si="541"/>
        <v>0</v>
      </c>
      <c r="AB203" s="78">
        <f t="shared" si="542"/>
        <v>0</v>
      </c>
      <c r="AC203" s="47">
        <v>0</v>
      </c>
      <c r="AD203" s="47">
        <v>0</v>
      </c>
      <c r="AE203" s="47">
        <f t="shared" si="543"/>
        <v>0</v>
      </c>
    </row>
    <row r="204" spans="1:31" x14ac:dyDescent="0.25">
      <c r="A204" s="5">
        <v>1460</v>
      </c>
      <c r="B204" s="2">
        <v>600171523</v>
      </c>
      <c r="C204" s="7">
        <v>70972826</v>
      </c>
      <c r="D204" s="8" t="s">
        <v>61</v>
      </c>
      <c r="E204" s="2">
        <v>3146</v>
      </c>
      <c r="F204" s="2" t="s">
        <v>58</v>
      </c>
      <c r="G204" s="7" t="s">
        <v>98</v>
      </c>
      <c r="H204" s="41">
        <f t="shared" si="533"/>
        <v>0</v>
      </c>
      <c r="I204" s="41">
        <f t="shared" si="534"/>
        <v>0</v>
      </c>
      <c r="J204" s="5"/>
      <c r="K204" s="9"/>
      <c r="L204" s="9"/>
      <c r="M204" s="9"/>
      <c r="N204" s="9"/>
      <c r="O204" s="9"/>
      <c r="P204" s="41">
        <f t="shared" si="535"/>
        <v>0</v>
      </c>
      <c r="Q204" s="9"/>
      <c r="R204" s="9"/>
      <c r="S204" s="9"/>
      <c r="T204" s="73">
        <f t="shared" si="536"/>
        <v>0</v>
      </c>
      <c r="U204" s="73">
        <f t="shared" si="537"/>
        <v>0</v>
      </c>
      <c r="V204" s="9">
        <f t="shared" si="538"/>
        <v>0</v>
      </c>
      <c r="W204" s="9">
        <f t="shared" si="539"/>
        <v>0</v>
      </c>
      <c r="X204" s="9">
        <v>51792</v>
      </c>
      <c r="Y204" s="9">
        <v>31320</v>
      </c>
      <c r="Z204" s="78">
        <f t="shared" si="540"/>
        <v>0</v>
      </c>
      <c r="AA204" s="78">
        <f t="shared" si="541"/>
        <v>0</v>
      </c>
      <c r="AB204" s="78">
        <f t="shared" si="542"/>
        <v>0</v>
      </c>
      <c r="AC204" s="47">
        <v>0</v>
      </c>
      <c r="AD204" s="47">
        <v>0</v>
      </c>
      <c r="AE204" s="47">
        <f t="shared" si="543"/>
        <v>0</v>
      </c>
    </row>
    <row r="205" spans="1:31" x14ac:dyDescent="0.25">
      <c r="A205" s="30"/>
      <c r="B205" s="31"/>
      <c r="C205" s="32"/>
      <c r="D205" s="33" t="s">
        <v>191</v>
      </c>
      <c r="E205" s="31"/>
      <c r="F205" s="31"/>
      <c r="G205" s="32"/>
      <c r="H205" s="34">
        <f>SUBTOTAL(9,H201:H204)</f>
        <v>40000</v>
      </c>
      <c r="I205" s="34">
        <f t="shared" ref="I205:AB205" si="544">SUBTOTAL(9,I201:I204)</f>
        <v>25000</v>
      </c>
      <c r="J205" s="34">
        <f t="shared" si="544"/>
        <v>0</v>
      </c>
      <c r="K205" s="34">
        <f t="shared" si="544"/>
        <v>0</v>
      </c>
      <c r="L205" s="34">
        <f t="shared" si="544"/>
        <v>0</v>
      </c>
      <c r="M205" s="34">
        <f t="shared" si="544"/>
        <v>25000</v>
      </c>
      <c r="N205" s="34">
        <f t="shared" si="544"/>
        <v>0</v>
      </c>
      <c r="O205" s="34">
        <f t="shared" si="544"/>
        <v>0</v>
      </c>
      <c r="P205" s="34">
        <f t="shared" si="544"/>
        <v>15000</v>
      </c>
      <c r="Q205" s="34">
        <f t="shared" si="544"/>
        <v>0</v>
      </c>
      <c r="R205" s="34">
        <f t="shared" si="544"/>
        <v>15000</v>
      </c>
      <c r="S205" s="34">
        <f t="shared" si="544"/>
        <v>0</v>
      </c>
      <c r="T205" s="34">
        <f t="shared" si="544"/>
        <v>-25000</v>
      </c>
      <c r="U205" s="34">
        <f t="shared" si="544"/>
        <v>-15000</v>
      </c>
      <c r="V205" s="34">
        <f t="shared" si="544"/>
        <v>-16250</v>
      </c>
      <c r="W205" s="34">
        <f t="shared" si="544"/>
        <v>-9750</v>
      </c>
      <c r="X205" s="34">
        <f t="shared" si="544"/>
        <v>146597.49046660832</v>
      </c>
      <c r="Y205" s="34">
        <f t="shared" si="544"/>
        <v>72860</v>
      </c>
      <c r="Z205" s="48">
        <f t="shared" si="544"/>
        <v>-0.05</v>
      </c>
      <c r="AA205" s="48">
        <f t="shared" si="544"/>
        <v>-7.0000000000000007E-2</v>
      </c>
      <c r="AB205" s="48">
        <f t="shared" si="544"/>
        <v>-0.12000000000000001</v>
      </c>
      <c r="AC205" s="48">
        <v>-0.03</v>
      </c>
      <c r="AD205" s="48">
        <v>-0.05</v>
      </c>
      <c r="AE205" s="48">
        <f t="shared" ref="AE205" si="545">SUBTOTAL(9,AE201:AE204)</f>
        <v>-0.08</v>
      </c>
    </row>
    <row r="206" spans="1:31" x14ac:dyDescent="0.25">
      <c r="A206" s="26">
        <v>1462</v>
      </c>
      <c r="B206" s="6">
        <v>600023320</v>
      </c>
      <c r="C206" s="27">
        <v>60254301</v>
      </c>
      <c r="D206" s="28" t="s">
        <v>62</v>
      </c>
      <c r="E206" s="6">
        <v>3112</v>
      </c>
      <c r="F206" s="6" t="s">
        <v>73</v>
      </c>
      <c r="G206" s="6" t="s">
        <v>19</v>
      </c>
      <c r="H206" s="41">
        <f t="shared" ref="H206:H211" si="546">I206+P206</f>
        <v>0</v>
      </c>
      <c r="I206" s="41">
        <f t="shared" ref="I206:I211" si="547">K206+L206+M206+N206+O206</f>
        <v>0</v>
      </c>
      <c r="J206" s="5"/>
      <c r="K206" s="9"/>
      <c r="L206" s="9"/>
      <c r="M206" s="9"/>
      <c r="N206" s="9"/>
      <c r="O206" s="9"/>
      <c r="P206" s="41">
        <f t="shared" ref="P206:P211" si="548">Q206+R206+S206</f>
        <v>0</v>
      </c>
      <c r="Q206" s="9"/>
      <c r="R206" s="9"/>
      <c r="S206" s="9"/>
      <c r="T206" s="73">
        <f t="shared" ref="T206:T211" si="549">(L206+M206+N206)*-1</f>
        <v>0</v>
      </c>
      <c r="U206" s="73">
        <f t="shared" ref="U206:U211" si="550">(Q206+R206)*-1</f>
        <v>0</v>
      </c>
      <c r="V206" s="9">
        <f t="shared" ref="V206:V211" si="551">ROUND(T206*0.65,0)</f>
        <v>0</v>
      </c>
      <c r="W206" s="9">
        <f t="shared" ref="W206:W211" si="552">ROUND(U206*0.65,0)</f>
        <v>0</v>
      </c>
      <c r="X206" s="9">
        <v>42546.490466608309</v>
      </c>
      <c r="Y206" s="9">
        <v>20190</v>
      </c>
      <c r="Z206" s="78">
        <f t="shared" ref="Z206:Z211" si="553">IF(T206=0,0,ROUND((T206+L206)/X206/10,2))</f>
        <v>0</v>
      </c>
      <c r="AA206" s="78">
        <f t="shared" ref="AA206:AA211" si="554">IF(U206=0,0,ROUND((U206+Q206)/Y206/10,2))</f>
        <v>0</v>
      </c>
      <c r="AB206" s="78">
        <f t="shared" ref="AB206:AB211" si="555">Z206+AA206</f>
        <v>0</v>
      </c>
      <c r="AC206" s="47">
        <v>0</v>
      </c>
      <c r="AD206" s="47">
        <v>0</v>
      </c>
      <c r="AE206" s="47">
        <f t="shared" ref="AE206:AE211" si="556">AC206+AD206</f>
        <v>0</v>
      </c>
    </row>
    <row r="207" spans="1:31" x14ac:dyDescent="0.25">
      <c r="A207" s="5">
        <v>1462</v>
      </c>
      <c r="B207" s="2">
        <v>600023320</v>
      </c>
      <c r="C207" s="7">
        <v>60254301</v>
      </c>
      <c r="D207" s="8" t="s">
        <v>62</v>
      </c>
      <c r="E207" s="2">
        <v>3114</v>
      </c>
      <c r="F207" s="2" t="s">
        <v>75</v>
      </c>
      <c r="G207" s="2" t="s">
        <v>19</v>
      </c>
      <c r="H207" s="41">
        <f t="shared" si="546"/>
        <v>60000</v>
      </c>
      <c r="I207" s="41">
        <f t="shared" si="547"/>
        <v>0</v>
      </c>
      <c r="J207" s="5"/>
      <c r="K207" s="9"/>
      <c r="L207" s="9"/>
      <c r="M207" s="9"/>
      <c r="N207" s="9"/>
      <c r="O207" s="9"/>
      <c r="P207" s="41">
        <f t="shared" si="548"/>
        <v>60000</v>
      </c>
      <c r="Q207" s="9"/>
      <c r="R207" s="9">
        <v>60000</v>
      </c>
      <c r="S207" s="9"/>
      <c r="T207" s="73">
        <f t="shared" si="549"/>
        <v>0</v>
      </c>
      <c r="U207" s="73">
        <f t="shared" si="550"/>
        <v>-60000</v>
      </c>
      <c r="V207" s="9">
        <f t="shared" si="551"/>
        <v>0</v>
      </c>
      <c r="W207" s="9">
        <f t="shared" si="552"/>
        <v>-39000</v>
      </c>
      <c r="X207" s="9">
        <v>52259</v>
      </c>
      <c r="Y207" s="9">
        <v>21350</v>
      </c>
      <c r="Z207" s="78">
        <f t="shared" si="553"/>
        <v>0</v>
      </c>
      <c r="AA207" s="78">
        <f t="shared" si="554"/>
        <v>-0.28000000000000003</v>
      </c>
      <c r="AB207" s="78">
        <f t="shared" si="555"/>
        <v>-0.28000000000000003</v>
      </c>
      <c r="AC207" s="47">
        <v>0</v>
      </c>
      <c r="AD207" s="47">
        <v>-0.18</v>
      </c>
      <c r="AE207" s="47">
        <f t="shared" si="556"/>
        <v>-0.18</v>
      </c>
    </row>
    <row r="208" spans="1:31" x14ac:dyDescent="0.25">
      <c r="A208" s="5">
        <v>1462</v>
      </c>
      <c r="B208" s="2">
        <v>600023320</v>
      </c>
      <c r="C208" s="7">
        <v>60254301</v>
      </c>
      <c r="D208" s="8" t="s">
        <v>62</v>
      </c>
      <c r="E208" s="2">
        <v>3114</v>
      </c>
      <c r="F208" s="2" t="s">
        <v>76</v>
      </c>
      <c r="G208" s="2" t="s">
        <v>19</v>
      </c>
      <c r="H208" s="41">
        <f t="shared" si="546"/>
        <v>0</v>
      </c>
      <c r="I208" s="41">
        <f t="shared" si="547"/>
        <v>0</v>
      </c>
      <c r="J208" s="5"/>
      <c r="K208" s="9"/>
      <c r="L208" s="9"/>
      <c r="M208" s="9"/>
      <c r="N208" s="9"/>
      <c r="O208" s="9"/>
      <c r="P208" s="41">
        <f t="shared" si="548"/>
        <v>0</v>
      </c>
      <c r="Q208" s="9"/>
      <c r="R208" s="9"/>
      <c r="S208" s="9"/>
      <c r="T208" s="73">
        <f t="shared" si="549"/>
        <v>0</v>
      </c>
      <c r="U208" s="73">
        <f t="shared" si="550"/>
        <v>0</v>
      </c>
      <c r="V208" s="9">
        <f t="shared" si="551"/>
        <v>0</v>
      </c>
      <c r="W208" s="9">
        <f t="shared" si="552"/>
        <v>0</v>
      </c>
      <c r="X208" s="9">
        <v>52259</v>
      </c>
      <c r="Y208" s="9">
        <v>21350</v>
      </c>
      <c r="Z208" s="78">
        <f t="shared" si="553"/>
        <v>0</v>
      </c>
      <c r="AA208" s="78">
        <f t="shared" si="554"/>
        <v>0</v>
      </c>
      <c r="AB208" s="78">
        <f t="shared" si="555"/>
        <v>0</v>
      </c>
      <c r="AC208" s="47">
        <v>0</v>
      </c>
      <c r="AD208" s="47">
        <v>0</v>
      </c>
      <c r="AE208" s="47">
        <f t="shared" si="556"/>
        <v>0</v>
      </c>
    </row>
    <row r="209" spans="1:31" x14ac:dyDescent="0.25">
      <c r="A209" s="5">
        <v>1462</v>
      </c>
      <c r="B209" s="2">
        <v>600023320</v>
      </c>
      <c r="C209" s="7">
        <v>60254301</v>
      </c>
      <c r="D209" s="8" t="s">
        <v>62</v>
      </c>
      <c r="E209" s="20">
        <v>3114</v>
      </c>
      <c r="F209" s="20" t="s">
        <v>112</v>
      </c>
      <c r="G209" s="20" t="s">
        <v>98</v>
      </c>
      <c r="H209" s="41">
        <f t="shared" si="546"/>
        <v>0</v>
      </c>
      <c r="I209" s="41">
        <f t="shared" si="547"/>
        <v>0</v>
      </c>
      <c r="J209" s="5"/>
      <c r="K209" s="9"/>
      <c r="L209" s="9"/>
      <c r="M209" s="9"/>
      <c r="N209" s="9"/>
      <c r="O209" s="9"/>
      <c r="P209" s="41">
        <f t="shared" si="548"/>
        <v>0</v>
      </c>
      <c r="Q209" s="9"/>
      <c r="R209" s="9"/>
      <c r="S209" s="9"/>
      <c r="T209" s="73">
        <f t="shared" si="549"/>
        <v>0</v>
      </c>
      <c r="U209" s="73">
        <f t="shared" si="550"/>
        <v>0</v>
      </c>
      <c r="V209" s="9">
        <f t="shared" si="551"/>
        <v>0</v>
      </c>
      <c r="W209" s="9">
        <f t="shared" si="552"/>
        <v>0</v>
      </c>
      <c r="X209" s="46" t="s">
        <v>229</v>
      </c>
      <c r="Y209" s="46" t="s">
        <v>229</v>
      </c>
      <c r="Z209" s="78">
        <f t="shared" si="553"/>
        <v>0</v>
      </c>
      <c r="AA209" s="78">
        <f t="shared" si="554"/>
        <v>0</v>
      </c>
      <c r="AB209" s="78">
        <f t="shared" si="555"/>
        <v>0</v>
      </c>
      <c r="AC209" s="47">
        <v>0</v>
      </c>
      <c r="AD209" s="47">
        <v>0</v>
      </c>
      <c r="AE209" s="47">
        <f t="shared" si="556"/>
        <v>0</v>
      </c>
    </row>
    <row r="210" spans="1:31" x14ac:dyDescent="0.25">
      <c r="A210" s="5">
        <v>1462</v>
      </c>
      <c r="B210" s="2">
        <v>600023320</v>
      </c>
      <c r="C210" s="7">
        <v>60254301</v>
      </c>
      <c r="D210" s="8" t="s">
        <v>62</v>
      </c>
      <c r="E210" s="2">
        <v>3143</v>
      </c>
      <c r="F210" s="2" t="s">
        <v>56</v>
      </c>
      <c r="G210" s="2" t="s">
        <v>19</v>
      </c>
      <c r="H210" s="41">
        <f t="shared" si="546"/>
        <v>0</v>
      </c>
      <c r="I210" s="41">
        <f t="shared" si="547"/>
        <v>0</v>
      </c>
      <c r="J210" s="5"/>
      <c r="K210" s="9"/>
      <c r="L210" s="9"/>
      <c r="M210" s="9"/>
      <c r="N210" s="9"/>
      <c r="O210" s="9"/>
      <c r="P210" s="41">
        <f t="shared" si="548"/>
        <v>0</v>
      </c>
      <c r="Q210" s="9"/>
      <c r="R210" s="9"/>
      <c r="S210" s="9"/>
      <c r="T210" s="73">
        <f t="shared" si="549"/>
        <v>0</v>
      </c>
      <c r="U210" s="73">
        <f t="shared" si="550"/>
        <v>0</v>
      </c>
      <c r="V210" s="9">
        <f t="shared" si="551"/>
        <v>0</v>
      </c>
      <c r="W210" s="9">
        <f t="shared" si="552"/>
        <v>0</v>
      </c>
      <c r="X210" s="9">
        <v>40555</v>
      </c>
      <c r="Y210" s="46" t="s">
        <v>229</v>
      </c>
      <c r="Z210" s="78">
        <f t="shared" si="553"/>
        <v>0</v>
      </c>
      <c r="AA210" s="78">
        <f t="shared" si="554"/>
        <v>0</v>
      </c>
      <c r="AB210" s="78">
        <f t="shared" si="555"/>
        <v>0</v>
      </c>
      <c r="AC210" s="47">
        <v>0</v>
      </c>
      <c r="AD210" s="47">
        <v>0</v>
      </c>
      <c r="AE210" s="47">
        <f t="shared" si="556"/>
        <v>0</v>
      </c>
    </row>
    <row r="211" spans="1:31" x14ac:dyDescent="0.25">
      <c r="A211" s="5">
        <v>1462</v>
      </c>
      <c r="B211" s="2">
        <v>600023320</v>
      </c>
      <c r="C211" s="7">
        <v>60254301</v>
      </c>
      <c r="D211" s="8" t="s">
        <v>62</v>
      </c>
      <c r="E211" s="2">
        <v>3143</v>
      </c>
      <c r="F211" s="2" t="s">
        <v>97</v>
      </c>
      <c r="G211" s="7" t="s">
        <v>98</v>
      </c>
      <c r="H211" s="41">
        <f t="shared" si="546"/>
        <v>0</v>
      </c>
      <c r="I211" s="41">
        <f t="shared" si="547"/>
        <v>0</v>
      </c>
      <c r="J211" s="5"/>
      <c r="K211" s="9"/>
      <c r="L211" s="9"/>
      <c r="M211" s="9"/>
      <c r="N211" s="9"/>
      <c r="O211" s="9"/>
      <c r="P211" s="41">
        <f t="shared" si="548"/>
        <v>0</v>
      </c>
      <c r="Q211" s="9"/>
      <c r="R211" s="9"/>
      <c r="S211" s="9"/>
      <c r="T211" s="73">
        <f t="shared" si="549"/>
        <v>0</v>
      </c>
      <c r="U211" s="73">
        <f t="shared" si="550"/>
        <v>0</v>
      </c>
      <c r="V211" s="9">
        <f t="shared" si="551"/>
        <v>0</v>
      </c>
      <c r="W211" s="9">
        <f t="shared" si="552"/>
        <v>0</v>
      </c>
      <c r="X211" s="46" t="s">
        <v>229</v>
      </c>
      <c r="Y211" s="9">
        <v>21384</v>
      </c>
      <c r="Z211" s="78">
        <f t="shared" si="553"/>
        <v>0</v>
      </c>
      <c r="AA211" s="78">
        <f t="shared" si="554"/>
        <v>0</v>
      </c>
      <c r="AB211" s="78">
        <f t="shared" si="555"/>
        <v>0</v>
      </c>
      <c r="AC211" s="47">
        <v>0</v>
      </c>
      <c r="AD211" s="47">
        <v>0</v>
      </c>
      <c r="AE211" s="47">
        <f t="shared" si="556"/>
        <v>0</v>
      </c>
    </row>
    <row r="212" spans="1:31" x14ac:dyDescent="0.25">
      <c r="A212" s="30"/>
      <c r="B212" s="31"/>
      <c r="C212" s="32"/>
      <c r="D212" s="33" t="s">
        <v>192</v>
      </c>
      <c r="E212" s="31"/>
      <c r="F212" s="31"/>
      <c r="G212" s="32"/>
      <c r="H212" s="34">
        <f>SUBTOTAL(9,H206:H211)</f>
        <v>60000</v>
      </c>
      <c r="I212" s="34">
        <f t="shared" ref="I212:AB212" si="557">SUBTOTAL(9,I206:I211)</f>
        <v>0</v>
      </c>
      <c r="J212" s="34">
        <f t="shared" si="557"/>
        <v>0</v>
      </c>
      <c r="K212" s="34">
        <f t="shared" si="557"/>
        <v>0</v>
      </c>
      <c r="L212" s="34">
        <f t="shared" si="557"/>
        <v>0</v>
      </c>
      <c r="M212" s="34">
        <f t="shared" si="557"/>
        <v>0</v>
      </c>
      <c r="N212" s="34">
        <f t="shared" si="557"/>
        <v>0</v>
      </c>
      <c r="O212" s="34">
        <f t="shared" si="557"/>
        <v>0</v>
      </c>
      <c r="P212" s="34">
        <f t="shared" si="557"/>
        <v>60000</v>
      </c>
      <c r="Q212" s="34">
        <f t="shared" si="557"/>
        <v>0</v>
      </c>
      <c r="R212" s="34">
        <f t="shared" si="557"/>
        <v>60000</v>
      </c>
      <c r="S212" s="34">
        <f t="shared" si="557"/>
        <v>0</v>
      </c>
      <c r="T212" s="34">
        <f t="shared" si="557"/>
        <v>0</v>
      </c>
      <c r="U212" s="34">
        <f t="shared" si="557"/>
        <v>-60000</v>
      </c>
      <c r="V212" s="34">
        <f t="shared" si="557"/>
        <v>0</v>
      </c>
      <c r="W212" s="34">
        <f t="shared" si="557"/>
        <v>-39000</v>
      </c>
      <c r="X212" s="34">
        <f t="shared" si="557"/>
        <v>187619.49046660832</v>
      </c>
      <c r="Y212" s="34">
        <f t="shared" si="557"/>
        <v>84274</v>
      </c>
      <c r="Z212" s="48">
        <f t="shared" si="557"/>
        <v>0</v>
      </c>
      <c r="AA212" s="48">
        <f t="shared" si="557"/>
        <v>-0.28000000000000003</v>
      </c>
      <c r="AB212" s="48">
        <f t="shared" si="557"/>
        <v>-0.28000000000000003</v>
      </c>
      <c r="AC212" s="48">
        <v>0</v>
      </c>
      <c r="AD212" s="48">
        <v>-0.18</v>
      </c>
      <c r="AE212" s="48">
        <f t="shared" ref="AE212" si="558">SUBTOTAL(9,AE206:AE211)</f>
        <v>-0.18</v>
      </c>
    </row>
    <row r="213" spans="1:31" x14ac:dyDescent="0.25">
      <c r="A213" s="26">
        <v>1463</v>
      </c>
      <c r="B213" s="6">
        <v>600023354</v>
      </c>
      <c r="C213" s="27">
        <v>60254238</v>
      </c>
      <c r="D213" s="28" t="s">
        <v>63</v>
      </c>
      <c r="E213" s="6">
        <v>3114</v>
      </c>
      <c r="F213" s="6" t="s">
        <v>75</v>
      </c>
      <c r="G213" s="6" t="s">
        <v>19</v>
      </c>
      <c r="H213" s="41">
        <f t="shared" ref="H213:H218" si="559">I213+P213</f>
        <v>150000</v>
      </c>
      <c r="I213" s="41">
        <f t="shared" ref="I213:I218" si="560">K213+L213+M213+N213+O213</f>
        <v>0</v>
      </c>
      <c r="J213" s="5"/>
      <c r="K213" s="9"/>
      <c r="L213" s="9"/>
      <c r="M213" s="9"/>
      <c r="N213" s="9"/>
      <c r="O213" s="9"/>
      <c r="P213" s="41">
        <f t="shared" ref="P213:P218" si="561">Q213+R213+S213</f>
        <v>150000</v>
      </c>
      <c r="Q213" s="9"/>
      <c r="R213" s="9">
        <v>150000</v>
      </c>
      <c r="S213" s="9"/>
      <c r="T213" s="73">
        <f t="shared" ref="T213:T218" si="562">(L213+M213+N213)*-1</f>
        <v>0</v>
      </c>
      <c r="U213" s="73">
        <f t="shared" ref="U213:U218" si="563">(Q213+R213)*-1</f>
        <v>-150000</v>
      </c>
      <c r="V213" s="9">
        <f t="shared" ref="V213:V218" si="564">ROUND(T213*0.65,0)</f>
        <v>0</v>
      </c>
      <c r="W213" s="9">
        <f t="shared" ref="W213:W218" si="565">ROUND(U213*0.65,0)</f>
        <v>-97500</v>
      </c>
      <c r="X213" s="9">
        <v>52259</v>
      </c>
      <c r="Y213" s="9">
        <v>21350</v>
      </c>
      <c r="Z213" s="78">
        <f t="shared" ref="Z213:Z218" si="566">IF(T213=0,0,ROUND((T213+L213)/X213/10,2))</f>
        <v>0</v>
      </c>
      <c r="AA213" s="78">
        <f t="shared" ref="AA213:AA218" si="567">IF(U213=0,0,ROUND((U213+Q213)/Y213/10,2))</f>
        <v>-0.7</v>
      </c>
      <c r="AB213" s="78">
        <f t="shared" ref="AB213:AB218" si="568">Z213+AA213</f>
        <v>-0.7</v>
      </c>
      <c r="AC213" s="47">
        <v>0</v>
      </c>
      <c r="AD213" s="47">
        <v>-0.46</v>
      </c>
      <c r="AE213" s="47">
        <f t="shared" ref="AE213:AE218" si="569">AC213+AD213</f>
        <v>-0.46</v>
      </c>
    </row>
    <row r="214" spans="1:31" x14ac:dyDescent="0.25">
      <c r="A214" s="5">
        <v>1463</v>
      </c>
      <c r="B214" s="2">
        <v>600023354</v>
      </c>
      <c r="C214" s="7">
        <v>60254238</v>
      </c>
      <c r="D214" s="8" t="s">
        <v>63</v>
      </c>
      <c r="E214" s="2">
        <v>3114</v>
      </c>
      <c r="F214" s="2" t="s">
        <v>76</v>
      </c>
      <c r="G214" s="2" t="s">
        <v>19</v>
      </c>
      <c r="H214" s="41">
        <f t="shared" si="559"/>
        <v>0</v>
      </c>
      <c r="I214" s="41">
        <f t="shared" si="560"/>
        <v>0</v>
      </c>
      <c r="J214" s="5"/>
      <c r="K214" s="9"/>
      <c r="L214" s="9"/>
      <c r="M214" s="9"/>
      <c r="N214" s="9"/>
      <c r="O214" s="9"/>
      <c r="P214" s="41">
        <f t="shared" si="561"/>
        <v>0</v>
      </c>
      <c r="Q214" s="9"/>
      <c r="R214" s="9"/>
      <c r="S214" s="9"/>
      <c r="T214" s="73">
        <f t="shared" si="562"/>
        <v>0</v>
      </c>
      <c r="U214" s="73">
        <f t="shared" si="563"/>
        <v>0</v>
      </c>
      <c r="V214" s="9">
        <f t="shared" si="564"/>
        <v>0</v>
      </c>
      <c r="W214" s="9">
        <f t="shared" si="565"/>
        <v>0</v>
      </c>
      <c r="X214" s="9">
        <v>52259</v>
      </c>
      <c r="Y214" s="9">
        <v>21350</v>
      </c>
      <c r="Z214" s="78">
        <f t="shared" si="566"/>
        <v>0</v>
      </c>
      <c r="AA214" s="78">
        <f t="shared" si="567"/>
        <v>0</v>
      </c>
      <c r="AB214" s="78">
        <f t="shared" si="568"/>
        <v>0</v>
      </c>
      <c r="AC214" s="47">
        <v>0</v>
      </c>
      <c r="AD214" s="47">
        <v>0</v>
      </c>
      <c r="AE214" s="47">
        <f t="shared" si="569"/>
        <v>0</v>
      </c>
    </row>
    <row r="215" spans="1:31" x14ac:dyDescent="0.25">
      <c r="A215" s="5">
        <v>1463</v>
      </c>
      <c r="B215" s="2">
        <v>600023354</v>
      </c>
      <c r="C215" s="7">
        <v>60254238</v>
      </c>
      <c r="D215" s="8" t="s">
        <v>63</v>
      </c>
      <c r="E215" s="20">
        <v>3114</v>
      </c>
      <c r="F215" s="20" t="s">
        <v>112</v>
      </c>
      <c r="G215" s="20" t="s">
        <v>98</v>
      </c>
      <c r="H215" s="41">
        <f t="shared" si="559"/>
        <v>0</v>
      </c>
      <c r="I215" s="41">
        <f t="shared" si="560"/>
        <v>0</v>
      </c>
      <c r="J215" s="5"/>
      <c r="K215" s="9"/>
      <c r="L215" s="9"/>
      <c r="M215" s="9"/>
      <c r="N215" s="9"/>
      <c r="O215" s="9"/>
      <c r="P215" s="41">
        <f t="shared" si="561"/>
        <v>0</v>
      </c>
      <c r="Q215" s="9"/>
      <c r="R215" s="9"/>
      <c r="S215" s="9"/>
      <c r="T215" s="73">
        <f t="shared" si="562"/>
        <v>0</v>
      </c>
      <c r="U215" s="73">
        <f t="shared" si="563"/>
        <v>0</v>
      </c>
      <c r="V215" s="9">
        <f t="shared" si="564"/>
        <v>0</v>
      </c>
      <c r="W215" s="9">
        <f t="shared" si="565"/>
        <v>0</v>
      </c>
      <c r="X215" s="46" t="s">
        <v>229</v>
      </c>
      <c r="Y215" s="46" t="s">
        <v>229</v>
      </c>
      <c r="Z215" s="78">
        <f t="shared" si="566"/>
        <v>0</v>
      </c>
      <c r="AA215" s="78">
        <f t="shared" si="567"/>
        <v>0</v>
      </c>
      <c r="AB215" s="78">
        <f t="shared" si="568"/>
        <v>0</v>
      </c>
      <c r="AC215" s="47">
        <v>0</v>
      </c>
      <c r="AD215" s="47">
        <v>0</v>
      </c>
      <c r="AE215" s="47">
        <f t="shared" si="569"/>
        <v>0</v>
      </c>
    </row>
    <row r="216" spans="1:31" x14ac:dyDescent="0.25">
      <c r="A216" s="5">
        <v>1463</v>
      </c>
      <c r="B216" s="2">
        <v>600023354</v>
      </c>
      <c r="C216" s="7">
        <v>60254238</v>
      </c>
      <c r="D216" s="8" t="s">
        <v>63</v>
      </c>
      <c r="E216" s="2">
        <v>3141</v>
      </c>
      <c r="F216" s="2" t="s">
        <v>20</v>
      </c>
      <c r="G216" s="7" t="s">
        <v>98</v>
      </c>
      <c r="H216" s="41">
        <f t="shared" si="559"/>
        <v>0</v>
      </c>
      <c r="I216" s="41">
        <f t="shared" si="560"/>
        <v>0</v>
      </c>
      <c r="J216" s="5"/>
      <c r="K216" s="9"/>
      <c r="L216" s="9"/>
      <c r="M216" s="9"/>
      <c r="N216" s="9"/>
      <c r="O216" s="9"/>
      <c r="P216" s="41">
        <f t="shared" si="561"/>
        <v>0</v>
      </c>
      <c r="Q216" s="9"/>
      <c r="R216" s="9"/>
      <c r="S216" s="9"/>
      <c r="T216" s="73">
        <f t="shared" si="562"/>
        <v>0</v>
      </c>
      <c r="U216" s="73">
        <f t="shared" si="563"/>
        <v>0</v>
      </c>
      <c r="V216" s="9">
        <f t="shared" si="564"/>
        <v>0</v>
      </c>
      <c r="W216" s="9">
        <f t="shared" si="565"/>
        <v>0</v>
      </c>
      <c r="X216" s="46" t="s">
        <v>229</v>
      </c>
      <c r="Y216" s="9">
        <v>26460</v>
      </c>
      <c r="Z216" s="78">
        <f t="shared" si="566"/>
        <v>0</v>
      </c>
      <c r="AA216" s="78">
        <f t="shared" si="567"/>
        <v>0</v>
      </c>
      <c r="AB216" s="78">
        <f t="shared" si="568"/>
        <v>0</v>
      </c>
      <c r="AC216" s="47">
        <v>0</v>
      </c>
      <c r="AD216" s="47">
        <v>0</v>
      </c>
      <c r="AE216" s="47">
        <f t="shared" si="569"/>
        <v>0</v>
      </c>
    </row>
    <row r="217" spans="1:31" x14ac:dyDescent="0.25">
      <c r="A217" s="5">
        <v>1463</v>
      </c>
      <c r="B217" s="2">
        <v>600023354</v>
      </c>
      <c r="C217" s="7">
        <v>60254238</v>
      </c>
      <c r="D217" s="8" t="s">
        <v>63</v>
      </c>
      <c r="E217" s="2">
        <v>3143</v>
      </c>
      <c r="F217" s="2" t="s">
        <v>56</v>
      </c>
      <c r="G217" s="2" t="s">
        <v>19</v>
      </c>
      <c r="H217" s="41">
        <f t="shared" si="559"/>
        <v>0</v>
      </c>
      <c r="I217" s="41">
        <f t="shared" si="560"/>
        <v>0</v>
      </c>
      <c r="J217" s="5"/>
      <c r="K217" s="9"/>
      <c r="L217" s="9"/>
      <c r="M217" s="9"/>
      <c r="N217" s="9"/>
      <c r="O217" s="9"/>
      <c r="P217" s="41">
        <f t="shared" si="561"/>
        <v>0</v>
      </c>
      <c r="Q217" s="9"/>
      <c r="R217" s="9"/>
      <c r="S217" s="9"/>
      <c r="T217" s="73">
        <f t="shared" si="562"/>
        <v>0</v>
      </c>
      <c r="U217" s="73">
        <f t="shared" si="563"/>
        <v>0</v>
      </c>
      <c r="V217" s="9">
        <f t="shared" si="564"/>
        <v>0</v>
      </c>
      <c r="W217" s="9">
        <f t="shared" si="565"/>
        <v>0</v>
      </c>
      <c r="X217" s="9">
        <v>40555</v>
      </c>
      <c r="Y217" s="46" t="s">
        <v>229</v>
      </c>
      <c r="Z217" s="78">
        <f t="shared" si="566"/>
        <v>0</v>
      </c>
      <c r="AA217" s="78">
        <f t="shared" si="567"/>
        <v>0</v>
      </c>
      <c r="AB217" s="78">
        <f t="shared" si="568"/>
        <v>0</v>
      </c>
      <c r="AC217" s="47">
        <v>0</v>
      </c>
      <c r="AD217" s="47">
        <v>0</v>
      </c>
      <c r="AE217" s="47">
        <f t="shared" si="569"/>
        <v>0</v>
      </c>
    </row>
    <row r="218" spans="1:31" x14ac:dyDescent="0.25">
      <c r="A218" s="5">
        <v>1463</v>
      </c>
      <c r="B218" s="2">
        <v>600023354</v>
      </c>
      <c r="C218" s="7">
        <v>60254238</v>
      </c>
      <c r="D218" s="8" t="s">
        <v>63</v>
      </c>
      <c r="E218" s="2">
        <v>3143</v>
      </c>
      <c r="F218" s="2" t="s">
        <v>97</v>
      </c>
      <c r="G218" s="7" t="s">
        <v>98</v>
      </c>
      <c r="H218" s="41">
        <f t="shared" si="559"/>
        <v>0</v>
      </c>
      <c r="I218" s="41">
        <f t="shared" si="560"/>
        <v>0</v>
      </c>
      <c r="J218" s="5"/>
      <c r="K218" s="9"/>
      <c r="L218" s="9"/>
      <c r="M218" s="9"/>
      <c r="N218" s="9"/>
      <c r="O218" s="9"/>
      <c r="P218" s="41">
        <f t="shared" si="561"/>
        <v>0</v>
      </c>
      <c r="Q218" s="9"/>
      <c r="R218" s="9"/>
      <c r="S218" s="9"/>
      <c r="T218" s="73">
        <f t="shared" si="562"/>
        <v>0</v>
      </c>
      <c r="U218" s="73">
        <f t="shared" si="563"/>
        <v>0</v>
      </c>
      <c r="V218" s="9">
        <f t="shared" si="564"/>
        <v>0</v>
      </c>
      <c r="W218" s="9">
        <f t="shared" si="565"/>
        <v>0</v>
      </c>
      <c r="X218" s="46" t="s">
        <v>229</v>
      </c>
      <c r="Y218" s="9">
        <v>21384</v>
      </c>
      <c r="Z218" s="78">
        <f t="shared" si="566"/>
        <v>0</v>
      </c>
      <c r="AA218" s="78">
        <f t="shared" si="567"/>
        <v>0</v>
      </c>
      <c r="AB218" s="78">
        <f t="shared" si="568"/>
        <v>0</v>
      </c>
      <c r="AC218" s="47">
        <v>0</v>
      </c>
      <c r="AD218" s="47">
        <v>0</v>
      </c>
      <c r="AE218" s="47">
        <f t="shared" si="569"/>
        <v>0</v>
      </c>
    </row>
    <row r="219" spans="1:31" x14ac:dyDescent="0.25">
      <c r="A219" s="30"/>
      <c r="B219" s="31"/>
      <c r="C219" s="32"/>
      <c r="D219" s="33" t="s">
        <v>193</v>
      </c>
      <c r="E219" s="31"/>
      <c r="F219" s="31"/>
      <c r="G219" s="32"/>
      <c r="H219" s="34">
        <f>SUBTOTAL(9,H213:H218)</f>
        <v>150000</v>
      </c>
      <c r="I219" s="34">
        <f t="shared" ref="I219:AB219" si="570">SUBTOTAL(9,I213:I218)</f>
        <v>0</v>
      </c>
      <c r="J219" s="34">
        <f t="shared" si="570"/>
        <v>0</v>
      </c>
      <c r="K219" s="34">
        <f t="shared" si="570"/>
        <v>0</v>
      </c>
      <c r="L219" s="34">
        <f t="shared" si="570"/>
        <v>0</v>
      </c>
      <c r="M219" s="34">
        <f t="shared" si="570"/>
        <v>0</v>
      </c>
      <c r="N219" s="34">
        <f t="shared" si="570"/>
        <v>0</v>
      </c>
      <c r="O219" s="34">
        <f t="shared" si="570"/>
        <v>0</v>
      </c>
      <c r="P219" s="34">
        <f t="shared" si="570"/>
        <v>150000</v>
      </c>
      <c r="Q219" s="34">
        <f t="shared" si="570"/>
        <v>0</v>
      </c>
      <c r="R219" s="34">
        <f t="shared" si="570"/>
        <v>150000</v>
      </c>
      <c r="S219" s="34">
        <f t="shared" si="570"/>
        <v>0</v>
      </c>
      <c r="T219" s="34">
        <f t="shared" si="570"/>
        <v>0</v>
      </c>
      <c r="U219" s="34">
        <f t="shared" si="570"/>
        <v>-150000</v>
      </c>
      <c r="V219" s="34">
        <f t="shared" si="570"/>
        <v>0</v>
      </c>
      <c r="W219" s="34">
        <f t="shared" si="570"/>
        <v>-97500</v>
      </c>
      <c r="X219" s="34">
        <f t="shared" si="570"/>
        <v>145073</v>
      </c>
      <c r="Y219" s="34">
        <f t="shared" si="570"/>
        <v>90544</v>
      </c>
      <c r="Z219" s="48">
        <f t="shared" si="570"/>
        <v>0</v>
      </c>
      <c r="AA219" s="48">
        <f t="shared" si="570"/>
        <v>-0.7</v>
      </c>
      <c r="AB219" s="48">
        <f t="shared" si="570"/>
        <v>-0.7</v>
      </c>
      <c r="AC219" s="48">
        <v>0</v>
      </c>
      <c r="AD219" s="48">
        <v>-0.46</v>
      </c>
      <c r="AE219" s="48">
        <f t="shared" ref="AE219" si="571">SUBTOTAL(9,AE213:AE218)</f>
        <v>-0.46</v>
      </c>
    </row>
    <row r="220" spans="1:31" x14ac:dyDescent="0.25">
      <c r="A220" s="26">
        <v>1468</v>
      </c>
      <c r="B220" s="6">
        <v>600099504</v>
      </c>
      <c r="C220" s="27">
        <v>70839921</v>
      </c>
      <c r="D220" s="28" t="s">
        <v>64</v>
      </c>
      <c r="E220" s="6">
        <v>3112</v>
      </c>
      <c r="F220" s="6" t="s">
        <v>73</v>
      </c>
      <c r="G220" s="6" t="s">
        <v>19</v>
      </c>
      <c r="H220" s="41">
        <f t="shared" ref="H220:H226" si="572">I220+P220</f>
        <v>0</v>
      </c>
      <c r="I220" s="41">
        <f t="shared" ref="I220:I226" si="573">K220+L220+M220+N220+O220</f>
        <v>0</v>
      </c>
      <c r="J220" s="5"/>
      <c r="K220" s="9"/>
      <c r="L220" s="9"/>
      <c r="M220" s="9"/>
      <c r="N220" s="9"/>
      <c r="O220" s="9"/>
      <c r="P220" s="41">
        <f t="shared" ref="P220:P226" si="574">Q220+R220+S220</f>
        <v>0</v>
      </c>
      <c r="Q220" s="9"/>
      <c r="R220" s="9"/>
      <c r="S220" s="9"/>
      <c r="T220" s="73">
        <f t="shared" ref="T220:T226" si="575">(L220+M220+N220)*-1</f>
        <v>0</v>
      </c>
      <c r="U220" s="73">
        <f t="shared" ref="U220:U226" si="576">(Q220+R220)*-1</f>
        <v>0</v>
      </c>
      <c r="V220" s="9">
        <f t="shared" ref="V220:V226" si="577">ROUND(T220*0.65,0)</f>
        <v>0</v>
      </c>
      <c r="W220" s="9">
        <f t="shared" ref="W220:W226" si="578">ROUND(U220*0.65,0)</f>
        <v>0</v>
      </c>
      <c r="X220" s="9">
        <v>42546.490466608309</v>
      </c>
      <c r="Y220" s="9">
        <v>20190</v>
      </c>
      <c r="Z220" s="78">
        <f t="shared" ref="Z220:Z226" si="579">IF(T220=0,0,ROUND((T220+L220)/X220/10,2))</f>
        <v>0</v>
      </c>
      <c r="AA220" s="78">
        <f t="shared" ref="AA220:AA226" si="580">IF(U220=0,0,ROUND((U220+Q220)/Y220/10,2))</f>
        <v>0</v>
      </c>
      <c r="AB220" s="78">
        <f t="shared" ref="AB220:AB226" si="581">Z220+AA220</f>
        <v>0</v>
      </c>
      <c r="AC220" s="47">
        <v>0</v>
      </c>
      <c r="AD220" s="47">
        <v>0</v>
      </c>
      <c r="AE220" s="47">
        <f t="shared" ref="AE220:AE226" si="582">AC220+AD220</f>
        <v>0</v>
      </c>
    </row>
    <row r="221" spans="1:31" x14ac:dyDescent="0.25">
      <c r="A221" s="5">
        <v>1468</v>
      </c>
      <c r="B221" s="2">
        <v>600099504</v>
      </c>
      <c r="C221" s="7">
        <v>70839921</v>
      </c>
      <c r="D221" s="8" t="s">
        <v>64</v>
      </c>
      <c r="E221" s="2">
        <v>3114</v>
      </c>
      <c r="F221" s="2" t="s">
        <v>75</v>
      </c>
      <c r="G221" s="2" t="s">
        <v>19</v>
      </c>
      <c r="H221" s="41">
        <f t="shared" si="572"/>
        <v>0</v>
      </c>
      <c r="I221" s="41">
        <f t="shared" si="573"/>
        <v>0</v>
      </c>
      <c r="J221" s="5"/>
      <c r="K221" s="9"/>
      <c r="L221" s="9"/>
      <c r="M221" s="9"/>
      <c r="N221" s="9"/>
      <c r="O221" s="9"/>
      <c r="P221" s="41">
        <f t="shared" si="574"/>
        <v>0</v>
      </c>
      <c r="Q221" s="9"/>
      <c r="R221" s="9"/>
      <c r="S221" s="9"/>
      <c r="T221" s="73">
        <f t="shared" si="575"/>
        <v>0</v>
      </c>
      <c r="U221" s="73">
        <f t="shared" si="576"/>
        <v>0</v>
      </c>
      <c r="V221" s="9">
        <f t="shared" si="577"/>
        <v>0</v>
      </c>
      <c r="W221" s="9">
        <f t="shared" si="578"/>
        <v>0</v>
      </c>
      <c r="X221" s="9">
        <v>52259</v>
      </c>
      <c r="Y221" s="9">
        <v>21350</v>
      </c>
      <c r="Z221" s="78">
        <f t="shared" si="579"/>
        <v>0</v>
      </c>
      <c r="AA221" s="78">
        <f t="shared" si="580"/>
        <v>0</v>
      </c>
      <c r="AB221" s="78">
        <f t="shared" si="581"/>
        <v>0</v>
      </c>
      <c r="AC221" s="47">
        <v>0</v>
      </c>
      <c r="AD221" s="47">
        <v>0</v>
      </c>
      <c r="AE221" s="47">
        <f t="shared" si="582"/>
        <v>0</v>
      </c>
    </row>
    <row r="222" spans="1:31" x14ac:dyDescent="0.25">
      <c r="A222" s="5">
        <v>1468</v>
      </c>
      <c r="B222" s="2">
        <v>600099504</v>
      </c>
      <c r="C222" s="7">
        <v>70839921</v>
      </c>
      <c r="D222" s="8" t="s">
        <v>64</v>
      </c>
      <c r="E222" s="2">
        <v>3114</v>
      </c>
      <c r="F222" s="2" t="s">
        <v>76</v>
      </c>
      <c r="G222" s="2" t="s">
        <v>19</v>
      </c>
      <c r="H222" s="41">
        <f t="shared" si="572"/>
        <v>0</v>
      </c>
      <c r="I222" s="41">
        <f t="shared" si="573"/>
        <v>0</v>
      </c>
      <c r="J222" s="5"/>
      <c r="K222" s="9"/>
      <c r="L222" s="9"/>
      <c r="M222" s="9"/>
      <c r="N222" s="9"/>
      <c r="O222" s="9"/>
      <c r="P222" s="41">
        <f t="shared" si="574"/>
        <v>0</v>
      </c>
      <c r="Q222" s="9"/>
      <c r="R222" s="9"/>
      <c r="S222" s="9"/>
      <c r="T222" s="73">
        <f t="shared" si="575"/>
        <v>0</v>
      </c>
      <c r="U222" s="73">
        <f t="shared" si="576"/>
        <v>0</v>
      </c>
      <c r="V222" s="9">
        <f t="shared" si="577"/>
        <v>0</v>
      </c>
      <c r="W222" s="9">
        <f t="shared" si="578"/>
        <v>0</v>
      </c>
      <c r="X222" s="9">
        <v>52259</v>
      </c>
      <c r="Y222" s="9">
        <v>21350</v>
      </c>
      <c r="Z222" s="78">
        <f t="shared" si="579"/>
        <v>0</v>
      </c>
      <c r="AA222" s="78">
        <f t="shared" si="580"/>
        <v>0</v>
      </c>
      <c r="AB222" s="78">
        <f t="shared" si="581"/>
        <v>0</v>
      </c>
      <c r="AC222" s="47">
        <v>0</v>
      </c>
      <c r="AD222" s="47">
        <v>0</v>
      </c>
      <c r="AE222" s="47">
        <f t="shared" si="582"/>
        <v>0</v>
      </c>
    </row>
    <row r="223" spans="1:31" x14ac:dyDescent="0.25">
      <c r="A223" s="5">
        <v>1468</v>
      </c>
      <c r="B223" s="2">
        <v>600099504</v>
      </c>
      <c r="C223" s="7">
        <v>70839921</v>
      </c>
      <c r="D223" s="8" t="s">
        <v>64</v>
      </c>
      <c r="E223" s="20">
        <v>3114</v>
      </c>
      <c r="F223" s="20" t="s">
        <v>112</v>
      </c>
      <c r="G223" s="20" t="s">
        <v>98</v>
      </c>
      <c r="H223" s="41">
        <f t="shared" si="572"/>
        <v>0</v>
      </c>
      <c r="I223" s="41">
        <f t="shared" si="573"/>
        <v>0</v>
      </c>
      <c r="J223" s="5"/>
      <c r="K223" s="9"/>
      <c r="L223" s="9"/>
      <c r="M223" s="9"/>
      <c r="N223" s="9"/>
      <c r="O223" s="9"/>
      <c r="P223" s="41">
        <f t="shared" si="574"/>
        <v>0</v>
      </c>
      <c r="Q223" s="9"/>
      <c r="R223" s="9"/>
      <c r="S223" s="9"/>
      <c r="T223" s="73">
        <f t="shared" si="575"/>
        <v>0</v>
      </c>
      <c r="U223" s="73">
        <f t="shared" si="576"/>
        <v>0</v>
      </c>
      <c r="V223" s="9">
        <f t="shared" si="577"/>
        <v>0</v>
      </c>
      <c r="W223" s="9">
        <f t="shared" si="578"/>
        <v>0</v>
      </c>
      <c r="X223" s="46" t="s">
        <v>229</v>
      </c>
      <c r="Y223" s="46" t="s">
        <v>229</v>
      </c>
      <c r="Z223" s="78">
        <f t="shared" si="579"/>
        <v>0</v>
      </c>
      <c r="AA223" s="78">
        <f t="shared" si="580"/>
        <v>0</v>
      </c>
      <c r="AB223" s="78">
        <f t="shared" si="581"/>
        <v>0</v>
      </c>
      <c r="AC223" s="47">
        <v>0</v>
      </c>
      <c r="AD223" s="47">
        <v>0</v>
      </c>
      <c r="AE223" s="47">
        <f t="shared" si="582"/>
        <v>0</v>
      </c>
    </row>
    <row r="224" spans="1:31" x14ac:dyDescent="0.25">
      <c r="A224" s="5">
        <v>1468</v>
      </c>
      <c r="B224" s="2">
        <v>600099504</v>
      </c>
      <c r="C224" s="7">
        <v>70839921</v>
      </c>
      <c r="D224" s="8" t="s">
        <v>64</v>
      </c>
      <c r="E224" s="2">
        <v>3141</v>
      </c>
      <c r="F224" s="2" t="s">
        <v>20</v>
      </c>
      <c r="G224" s="7" t="s">
        <v>98</v>
      </c>
      <c r="H224" s="41">
        <f t="shared" si="572"/>
        <v>0</v>
      </c>
      <c r="I224" s="41">
        <f t="shared" si="573"/>
        <v>0</v>
      </c>
      <c r="J224" s="5"/>
      <c r="K224" s="9"/>
      <c r="L224" s="9"/>
      <c r="M224" s="9"/>
      <c r="N224" s="9"/>
      <c r="O224" s="9"/>
      <c r="P224" s="41">
        <f t="shared" si="574"/>
        <v>0</v>
      </c>
      <c r="Q224" s="9"/>
      <c r="R224" s="9"/>
      <c r="S224" s="9"/>
      <c r="T224" s="73">
        <f t="shared" si="575"/>
        <v>0</v>
      </c>
      <c r="U224" s="73">
        <f t="shared" si="576"/>
        <v>0</v>
      </c>
      <c r="V224" s="9">
        <f t="shared" si="577"/>
        <v>0</v>
      </c>
      <c r="W224" s="9">
        <f t="shared" si="578"/>
        <v>0</v>
      </c>
      <c r="X224" s="46" t="s">
        <v>229</v>
      </c>
      <c r="Y224" s="9">
        <v>26460</v>
      </c>
      <c r="Z224" s="78">
        <f t="shared" si="579"/>
        <v>0</v>
      </c>
      <c r="AA224" s="78">
        <f t="shared" si="580"/>
        <v>0</v>
      </c>
      <c r="AB224" s="78">
        <f t="shared" si="581"/>
        <v>0</v>
      </c>
      <c r="AC224" s="47">
        <v>0</v>
      </c>
      <c r="AD224" s="47">
        <v>0</v>
      </c>
      <c r="AE224" s="47">
        <f t="shared" si="582"/>
        <v>0</v>
      </c>
    </row>
    <row r="225" spans="1:31" x14ac:dyDescent="0.25">
      <c r="A225" s="5">
        <v>1468</v>
      </c>
      <c r="B225" s="2">
        <v>600099504</v>
      </c>
      <c r="C225" s="7">
        <v>70839921</v>
      </c>
      <c r="D225" s="8" t="s">
        <v>64</v>
      </c>
      <c r="E225" s="2">
        <v>3143</v>
      </c>
      <c r="F225" s="2" t="s">
        <v>56</v>
      </c>
      <c r="G225" s="2" t="s">
        <v>19</v>
      </c>
      <c r="H225" s="41">
        <f t="shared" si="572"/>
        <v>0</v>
      </c>
      <c r="I225" s="41">
        <f t="shared" si="573"/>
        <v>0</v>
      </c>
      <c r="J225" s="5"/>
      <c r="K225" s="9"/>
      <c r="L225" s="9"/>
      <c r="M225" s="9"/>
      <c r="N225" s="9"/>
      <c r="O225" s="9"/>
      <c r="P225" s="41">
        <f t="shared" si="574"/>
        <v>0</v>
      </c>
      <c r="Q225" s="9"/>
      <c r="R225" s="9"/>
      <c r="S225" s="9"/>
      <c r="T225" s="73">
        <f t="shared" si="575"/>
        <v>0</v>
      </c>
      <c r="U225" s="73">
        <f t="shared" si="576"/>
        <v>0</v>
      </c>
      <c r="V225" s="9">
        <f t="shared" si="577"/>
        <v>0</v>
      </c>
      <c r="W225" s="9">
        <f t="shared" si="578"/>
        <v>0</v>
      </c>
      <c r="X225" s="9">
        <v>40555</v>
      </c>
      <c r="Y225" s="46" t="s">
        <v>229</v>
      </c>
      <c r="Z225" s="78">
        <f t="shared" si="579"/>
        <v>0</v>
      </c>
      <c r="AA225" s="78">
        <f t="shared" si="580"/>
        <v>0</v>
      </c>
      <c r="AB225" s="78">
        <f t="shared" si="581"/>
        <v>0</v>
      </c>
      <c r="AC225" s="47">
        <v>0</v>
      </c>
      <c r="AD225" s="47">
        <v>0</v>
      </c>
      <c r="AE225" s="47">
        <f t="shared" si="582"/>
        <v>0</v>
      </c>
    </row>
    <row r="226" spans="1:31" x14ac:dyDescent="0.25">
      <c r="A226" s="5">
        <v>1468</v>
      </c>
      <c r="B226" s="2">
        <v>600099504</v>
      </c>
      <c r="C226" s="7">
        <v>70839921</v>
      </c>
      <c r="D226" s="8" t="s">
        <v>64</v>
      </c>
      <c r="E226" s="2">
        <v>3143</v>
      </c>
      <c r="F226" s="2" t="s">
        <v>97</v>
      </c>
      <c r="G226" s="7" t="s">
        <v>98</v>
      </c>
      <c r="H226" s="41">
        <f t="shared" si="572"/>
        <v>0</v>
      </c>
      <c r="I226" s="41">
        <f t="shared" si="573"/>
        <v>0</v>
      </c>
      <c r="J226" s="5"/>
      <c r="K226" s="9"/>
      <c r="L226" s="9"/>
      <c r="M226" s="9"/>
      <c r="N226" s="9"/>
      <c r="O226" s="9"/>
      <c r="P226" s="41">
        <f t="shared" si="574"/>
        <v>0</v>
      </c>
      <c r="Q226" s="9"/>
      <c r="R226" s="9"/>
      <c r="S226" s="9"/>
      <c r="T226" s="73">
        <f t="shared" si="575"/>
        <v>0</v>
      </c>
      <c r="U226" s="73">
        <f t="shared" si="576"/>
        <v>0</v>
      </c>
      <c r="V226" s="9">
        <f t="shared" si="577"/>
        <v>0</v>
      </c>
      <c r="W226" s="9">
        <f t="shared" si="578"/>
        <v>0</v>
      </c>
      <c r="X226" s="46" t="s">
        <v>229</v>
      </c>
      <c r="Y226" s="9">
        <v>21384</v>
      </c>
      <c r="Z226" s="78">
        <f t="shared" si="579"/>
        <v>0</v>
      </c>
      <c r="AA226" s="78">
        <f t="shared" si="580"/>
        <v>0</v>
      </c>
      <c r="AB226" s="78">
        <f t="shared" si="581"/>
        <v>0</v>
      </c>
      <c r="AC226" s="47">
        <v>0</v>
      </c>
      <c r="AD226" s="47">
        <v>0</v>
      </c>
      <c r="AE226" s="47">
        <f t="shared" si="582"/>
        <v>0</v>
      </c>
    </row>
    <row r="227" spans="1:31" x14ac:dyDescent="0.25">
      <c r="A227" s="30"/>
      <c r="B227" s="31"/>
      <c r="C227" s="32"/>
      <c r="D227" s="33" t="s">
        <v>194</v>
      </c>
      <c r="E227" s="31"/>
      <c r="F227" s="31"/>
      <c r="G227" s="32"/>
      <c r="H227" s="34">
        <f>SUBTOTAL(9,H220:H226)</f>
        <v>0</v>
      </c>
      <c r="I227" s="34">
        <f t="shared" ref="I227:AB227" si="583">SUBTOTAL(9,I220:I226)</f>
        <v>0</v>
      </c>
      <c r="J227" s="34">
        <f t="shared" si="583"/>
        <v>0</v>
      </c>
      <c r="K227" s="34">
        <f t="shared" si="583"/>
        <v>0</v>
      </c>
      <c r="L227" s="34">
        <f t="shared" si="583"/>
        <v>0</v>
      </c>
      <c r="M227" s="34">
        <f t="shared" si="583"/>
        <v>0</v>
      </c>
      <c r="N227" s="34">
        <f t="shared" si="583"/>
        <v>0</v>
      </c>
      <c r="O227" s="34">
        <f t="shared" si="583"/>
        <v>0</v>
      </c>
      <c r="P227" s="34">
        <f t="shared" si="583"/>
        <v>0</v>
      </c>
      <c r="Q227" s="34">
        <f t="shared" si="583"/>
        <v>0</v>
      </c>
      <c r="R227" s="34">
        <f t="shared" si="583"/>
        <v>0</v>
      </c>
      <c r="S227" s="34">
        <f t="shared" si="583"/>
        <v>0</v>
      </c>
      <c r="T227" s="34">
        <f t="shared" si="583"/>
        <v>0</v>
      </c>
      <c r="U227" s="34">
        <f t="shared" si="583"/>
        <v>0</v>
      </c>
      <c r="V227" s="34">
        <f t="shared" si="583"/>
        <v>0</v>
      </c>
      <c r="W227" s="34">
        <f t="shared" si="583"/>
        <v>0</v>
      </c>
      <c r="X227" s="34">
        <f t="shared" si="583"/>
        <v>187619.49046660832</v>
      </c>
      <c r="Y227" s="34">
        <f t="shared" si="583"/>
        <v>110734</v>
      </c>
      <c r="Z227" s="48">
        <f t="shared" si="583"/>
        <v>0</v>
      </c>
      <c r="AA227" s="48">
        <f t="shared" si="583"/>
        <v>0</v>
      </c>
      <c r="AB227" s="48">
        <f t="shared" si="583"/>
        <v>0</v>
      </c>
      <c r="AC227" s="48">
        <v>0</v>
      </c>
      <c r="AD227" s="48">
        <v>0</v>
      </c>
      <c r="AE227" s="48">
        <f t="shared" ref="AE227" si="584">SUBTOTAL(9,AE220:AE226)</f>
        <v>0</v>
      </c>
    </row>
    <row r="228" spans="1:31" x14ac:dyDescent="0.25">
      <c r="A228" s="26">
        <v>1469</v>
      </c>
      <c r="B228" s="6">
        <v>600024342</v>
      </c>
      <c r="C228" s="27">
        <v>70839999</v>
      </c>
      <c r="D228" s="28" t="s">
        <v>65</v>
      </c>
      <c r="E228" s="6">
        <v>3114</v>
      </c>
      <c r="F228" s="6" t="s">
        <v>75</v>
      </c>
      <c r="G228" s="6" t="s">
        <v>19</v>
      </c>
      <c r="H228" s="41">
        <f t="shared" ref="H228:H233" si="585">I228+P228</f>
        <v>0</v>
      </c>
      <c r="I228" s="41">
        <f t="shared" ref="I228:I233" si="586">K228+L228+M228+N228+O228</f>
        <v>0</v>
      </c>
      <c r="J228" s="5"/>
      <c r="K228" s="9"/>
      <c r="L228" s="9"/>
      <c r="M228" s="9"/>
      <c r="N228" s="9"/>
      <c r="O228" s="9"/>
      <c r="P228" s="41">
        <f t="shared" ref="P228:P233" si="587">Q228+R228+S228</f>
        <v>0</v>
      </c>
      <c r="Q228" s="9"/>
      <c r="R228" s="9"/>
      <c r="S228" s="9"/>
      <c r="T228" s="73">
        <f t="shared" ref="T228:T233" si="588">(L228+M228+N228)*-1</f>
        <v>0</v>
      </c>
      <c r="U228" s="73">
        <f t="shared" ref="U228:U233" si="589">(Q228+R228)*-1</f>
        <v>0</v>
      </c>
      <c r="V228" s="9">
        <f t="shared" ref="V228:V233" si="590">ROUND(T228*0.65,0)</f>
        <v>0</v>
      </c>
      <c r="W228" s="9">
        <f t="shared" ref="W228:W233" si="591">ROUND(U228*0.65,0)</f>
        <v>0</v>
      </c>
      <c r="X228" s="9">
        <v>52259</v>
      </c>
      <c r="Y228" s="9">
        <v>21350</v>
      </c>
      <c r="Z228" s="78">
        <f t="shared" ref="Z228:Z233" si="592">IF(T228=0,0,ROUND((T228+L228)/X228/10,2))</f>
        <v>0</v>
      </c>
      <c r="AA228" s="78">
        <f t="shared" ref="AA228:AA233" si="593">IF(U228=0,0,ROUND((U228+Q228)/Y228/10,2))</f>
        <v>0</v>
      </c>
      <c r="AB228" s="78">
        <f t="shared" ref="AB228:AB233" si="594">Z228+AA228</f>
        <v>0</v>
      </c>
      <c r="AC228" s="47">
        <v>0</v>
      </c>
      <c r="AD228" s="47">
        <v>0</v>
      </c>
      <c r="AE228" s="47">
        <f t="shared" ref="AE228:AE233" si="595">AC228+AD228</f>
        <v>0</v>
      </c>
    </row>
    <row r="229" spans="1:31" x14ac:dyDescent="0.25">
      <c r="A229" s="5">
        <v>1469</v>
      </c>
      <c r="B229" s="2">
        <v>600024342</v>
      </c>
      <c r="C229" s="7">
        <v>70839999</v>
      </c>
      <c r="D229" s="8" t="s">
        <v>65</v>
      </c>
      <c r="E229" s="2">
        <v>3114</v>
      </c>
      <c r="F229" s="2" t="s">
        <v>76</v>
      </c>
      <c r="G229" s="2" t="s">
        <v>19</v>
      </c>
      <c r="H229" s="41">
        <f t="shared" si="585"/>
        <v>0</v>
      </c>
      <c r="I229" s="41">
        <f t="shared" si="586"/>
        <v>0</v>
      </c>
      <c r="J229" s="5"/>
      <c r="K229" s="9"/>
      <c r="L229" s="9"/>
      <c r="M229" s="9"/>
      <c r="N229" s="9"/>
      <c r="O229" s="9"/>
      <c r="P229" s="41">
        <f t="shared" si="587"/>
        <v>0</v>
      </c>
      <c r="Q229" s="9"/>
      <c r="R229" s="9"/>
      <c r="S229" s="9"/>
      <c r="T229" s="73">
        <f t="shared" si="588"/>
        <v>0</v>
      </c>
      <c r="U229" s="73">
        <f t="shared" si="589"/>
        <v>0</v>
      </c>
      <c r="V229" s="9">
        <f t="shared" si="590"/>
        <v>0</v>
      </c>
      <c r="W229" s="9">
        <f t="shared" si="591"/>
        <v>0</v>
      </c>
      <c r="X229" s="9">
        <v>52259</v>
      </c>
      <c r="Y229" s="9">
        <v>21350</v>
      </c>
      <c r="Z229" s="78">
        <f t="shared" si="592"/>
        <v>0</v>
      </c>
      <c r="AA229" s="78">
        <f t="shared" si="593"/>
        <v>0</v>
      </c>
      <c r="AB229" s="78">
        <f t="shared" si="594"/>
        <v>0</v>
      </c>
      <c r="AC229" s="47">
        <v>0</v>
      </c>
      <c r="AD229" s="47">
        <v>0</v>
      </c>
      <c r="AE229" s="47">
        <f t="shared" si="595"/>
        <v>0</v>
      </c>
    </row>
    <row r="230" spans="1:31" x14ac:dyDescent="0.25">
      <c r="A230" s="5">
        <v>1469</v>
      </c>
      <c r="B230" s="2">
        <v>600024342</v>
      </c>
      <c r="C230" s="7">
        <v>70839999</v>
      </c>
      <c r="D230" s="8" t="s">
        <v>65</v>
      </c>
      <c r="E230" s="20">
        <v>3114</v>
      </c>
      <c r="F230" s="20" t="s">
        <v>112</v>
      </c>
      <c r="G230" s="20" t="s">
        <v>98</v>
      </c>
      <c r="H230" s="41">
        <f t="shared" si="585"/>
        <v>0</v>
      </c>
      <c r="I230" s="41">
        <f t="shared" si="586"/>
        <v>0</v>
      </c>
      <c r="J230" s="5"/>
      <c r="K230" s="9"/>
      <c r="L230" s="9"/>
      <c r="M230" s="9"/>
      <c r="N230" s="9"/>
      <c r="O230" s="9"/>
      <c r="P230" s="41">
        <f t="shared" si="587"/>
        <v>0</v>
      </c>
      <c r="Q230" s="9"/>
      <c r="R230" s="9"/>
      <c r="S230" s="9"/>
      <c r="T230" s="73">
        <f t="shared" si="588"/>
        <v>0</v>
      </c>
      <c r="U230" s="73">
        <f t="shared" si="589"/>
        <v>0</v>
      </c>
      <c r="V230" s="9">
        <f t="shared" si="590"/>
        <v>0</v>
      </c>
      <c r="W230" s="9">
        <f t="shared" si="591"/>
        <v>0</v>
      </c>
      <c r="X230" s="46" t="s">
        <v>229</v>
      </c>
      <c r="Y230" s="46" t="s">
        <v>229</v>
      </c>
      <c r="Z230" s="78">
        <f t="shared" si="592"/>
        <v>0</v>
      </c>
      <c r="AA230" s="78">
        <f t="shared" si="593"/>
        <v>0</v>
      </c>
      <c r="AB230" s="78">
        <f t="shared" si="594"/>
        <v>0</v>
      </c>
      <c r="AC230" s="47">
        <v>0</v>
      </c>
      <c r="AD230" s="47">
        <v>0</v>
      </c>
      <c r="AE230" s="47">
        <f t="shared" si="595"/>
        <v>0</v>
      </c>
    </row>
    <row r="231" spans="1:31" x14ac:dyDescent="0.25">
      <c r="A231" s="5">
        <v>1469</v>
      </c>
      <c r="B231" s="2">
        <v>600024342</v>
      </c>
      <c r="C231" s="7">
        <v>70839999</v>
      </c>
      <c r="D231" s="8" t="s">
        <v>65</v>
      </c>
      <c r="E231" s="2">
        <v>3141</v>
      </c>
      <c r="F231" s="2" t="s">
        <v>20</v>
      </c>
      <c r="G231" s="7" t="s">
        <v>98</v>
      </c>
      <c r="H231" s="41">
        <f t="shared" si="585"/>
        <v>0</v>
      </c>
      <c r="I231" s="41">
        <f t="shared" si="586"/>
        <v>0</v>
      </c>
      <c r="J231" s="5"/>
      <c r="K231" s="9"/>
      <c r="L231" s="9"/>
      <c r="M231" s="9"/>
      <c r="N231" s="9"/>
      <c r="O231" s="9"/>
      <c r="P231" s="41">
        <f t="shared" si="587"/>
        <v>0</v>
      </c>
      <c r="Q231" s="9"/>
      <c r="R231" s="9"/>
      <c r="S231" s="9"/>
      <c r="T231" s="73">
        <f t="shared" si="588"/>
        <v>0</v>
      </c>
      <c r="U231" s="73">
        <f t="shared" si="589"/>
        <v>0</v>
      </c>
      <c r="V231" s="9">
        <f t="shared" si="590"/>
        <v>0</v>
      </c>
      <c r="W231" s="9">
        <f t="shared" si="591"/>
        <v>0</v>
      </c>
      <c r="X231" s="46" t="s">
        <v>229</v>
      </c>
      <c r="Y231" s="9">
        <v>26460</v>
      </c>
      <c r="Z231" s="78">
        <f t="shared" si="592"/>
        <v>0</v>
      </c>
      <c r="AA231" s="78">
        <f t="shared" si="593"/>
        <v>0</v>
      </c>
      <c r="AB231" s="78">
        <f t="shared" si="594"/>
        <v>0</v>
      </c>
      <c r="AC231" s="47">
        <v>0</v>
      </c>
      <c r="AD231" s="47">
        <v>0</v>
      </c>
      <c r="AE231" s="47">
        <f t="shared" si="595"/>
        <v>0</v>
      </c>
    </row>
    <row r="232" spans="1:31" x14ac:dyDescent="0.25">
      <c r="A232" s="5">
        <v>1469</v>
      </c>
      <c r="B232" s="2">
        <v>600024342</v>
      </c>
      <c r="C232" s="7">
        <v>70839999</v>
      </c>
      <c r="D232" s="8" t="s">
        <v>65</v>
      </c>
      <c r="E232" s="2">
        <v>3143</v>
      </c>
      <c r="F232" s="2" t="s">
        <v>56</v>
      </c>
      <c r="G232" s="2" t="s">
        <v>19</v>
      </c>
      <c r="H232" s="41">
        <f t="shared" si="585"/>
        <v>0</v>
      </c>
      <c r="I232" s="41">
        <f t="shared" si="586"/>
        <v>0</v>
      </c>
      <c r="J232" s="5"/>
      <c r="K232" s="9"/>
      <c r="L232" s="9"/>
      <c r="M232" s="9"/>
      <c r="N232" s="9"/>
      <c r="O232" s="9"/>
      <c r="P232" s="41">
        <f t="shared" si="587"/>
        <v>0</v>
      </c>
      <c r="Q232" s="9"/>
      <c r="R232" s="9"/>
      <c r="S232" s="9"/>
      <c r="T232" s="73">
        <f t="shared" si="588"/>
        <v>0</v>
      </c>
      <c r="U232" s="73">
        <f t="shared" si="589"/>
        <v>0</v>
      </c>
      <c r="V232" s="9">
        <f t="shared" si="590"/>
        <v>0</v>
      </c>
      <c r="W232" s="9">
        <f t="shared" si="591"/>
        <v>0</v>
      </c>
      <c r="X232" s="9">
        <v>40555</v>
      </c>
      <c r="Y232" s="46" t="s">
        <v>229</v>
      </c>
      <c r="Z232" s="78">
        <f t="shared" si="592"/>
        <v>0</v>
      </c>
      <c r="AA232" s="78">
        <f t="shared" si="593"/>
        <v>0</v>
      </c>
      <c r="AB232" s="78">
        <f t="shared" si="594"/>
        <v>0</v>
      </c>
      <c r="AC232" s="47">
        <v>0</v>
      </c>
      <c r="AD232" s="47">
        <v>0</v>
      </c>
      <c r="AE232" s="47">
        <f t="shared" si="595"/>
        <v>0</v>
      </c>
    </row>
    <row r="233" spans="1:31" x14ac:dyDescent="0.25">
      <c r="A233" s="5">
        <v>1469</v>
      </c>
      <c r="B233" s="2">
        <v>600024342</v>
      </c>
      <c r="C233" s="7">
        <v>70839999</v>
      </c>
      <c r="D233" s="8" t="s">
        <v>65</v>
      </c>
      <c r="E233" s="2">
        <v>3143</v>
      </c>
      <c r="F233" s="2" t="s">
        <v>97</v>
      </c>
      <c r="G233" s="7" t="s">
        <v>98</v>
      </c>
      <c r="H233" s="41">
        <f t="shared" si="585"/>
        <v>0</v>
      </c>
      <c r="I233" s="41">
        <f t="shared" si="586"/>
        <v>0</v>
      </c>
      <c r="J233" s="5"/>
      <c r="K233" s="9"/>
      <c r="L233" s="9"/>
      <c r="M233" s="9"/>
      <c r="N233" s="9"/>
      <c r="O233" s="9"/>
      <c r="P233" s="41">
        <f t="shared" si="587"/>
        <v>0</v>
      </c>
      <c r="Q233" s="9"/>
      <c r="R233" s="9"/>
      <c r="S233" s="9"/>
      <c r="T233" s="73">
        <f t="shared" si="588"/>
        <v>0</v>
      </c>
      <c r="U233" s="73">
        <f t="shared" si="589"/>
        <v>0</v>
      </c>
      <c r="V233" s="9">
        <f t="shared" si="590"/>
        <v>0</v>
      </c>
      <c r="W233" s="9">
        <f t="shared" si="591"/>
        <v>0</v>
      </c>
      <c r="X233" s="46" t="s">
        <v>229</v>
      </c>
      <c r="Y233" s="9">
        <v>21384</v>
      </c>
      <c r="Z233" s="78">
        <f t="shared" si="592"/>
        <v>0</v>
      </c>
      <c r="AA233" s="78">
        <f t="shared" si="593"/>
        <v>0</v>
      </c>
      <c r="AB233" s="78">
        <f t="shared" si="594"/>
        <v>0</v>
      </c>
      <c r="AC233" s="47">
        <v>0</v>
      </c>
      <c r="AD233" s="47">
        <v>0</v>
      </c>
      <c r="AE233" s="47">
        <f t="shared" si="595"/>
        <v>0</v>
      </c>
    </row>
    <row r="234" spans="1:31" x14ac:dyDescent="0.25">
      <c r="A234" s="30"/>
      <c r="B234" s="31"/>
      <c r="C234" s="32"/>
      <c r="D234" s="33" t="s">
        <v>195</v>
      </c>
      <c r="E234" s="31"/>
      <c r="F234" s="31"/>
      <c r="G234" s="32"/>
      <c r="H234" s="34">
        <f>SUBTOTAL(9,H228:H233)</f>
        <v>0</v>
      </c>
      <c r="I234" s="34">
        <f t="shared" ref="I234:AB234" si="596">SUBTOTAL(9,I228:I233)</f>
        <v>0</v>
      </c>
      <c r="J234" s="34">
        <f t="shared" si="596"/>
        <v>0</v>
      </c>
      <c r="K234" s="34">
        <f t="shared" si="596"/>
        <v>0</v>
      </c>
      <c r="L234" s="34">
        <f t="shared" si="596"/>
        <v>0</v>
      </c>
      <c r="M234" s="34">
        <f t="shared" si="596"/>
        <v>0</v>
      </c>
      <c r="N234" s="34">
        <f t="shared" si="596"/>
        <v>0</v>
      </c>
      <c r="O234" s="34">
        <f t="shared" si="596"/>
        <v>0</v>
      </c>
      <c r="P234" s="34">
        <f t="shared" si="596"/>
        <v>0</v>
      </c>
      <c r="Q234" s="34">
        <f t="shared" si="596"/>
        <v>0</v>
      </c>
      <c r="R234" s="34">
        <f t="shared" si="596"/>
        <v>0</v>
      </c>
      <c r="S234" s="34">
        <f t="shared" si="596"/>
        <v>0</v>
      </c>
      <c r="T234" s="34">
        <f t="shared" si="596"/>
        <v>0</v>
      </c>
      <c r="U234" s="34">
        <f t="shared" si="596"/>
        <v>0</v>
      </c>
      <c r="V234" s="34">
        <f t="shared" si="596"/>
        <v>0</v>
      </c>
      <c r="W234" s="34">
        <f t="shared" si="596"/>
        <v>0</v>
      </c>
      <c r="X234" s="34">
        <f t="shared" si="596"/>
        <v>145073</v>
      </c>
      <c r="Y234" s="34">
        <f t="shared" si="596"/>
        <v>90544</v>
      </c>
      <c r="Z234" s="48">
        <f t="shared" si="596"/>
        <v>0</v>
      </c>
      <c r="AA234" s="48">
        <f t="shared" si="596"/>
        <v>0</v>
      </c>
      <c r="AB234" s="48">
        <f t="shared" si="596"/>
        <v>0</v>
      </c>
      <c r="AC234" s="48">
        <v>0</v>
      </c>
      <c r="AD234" s="48">
        <v>0</v>
      </c>
      <c r="AE234" s="48">
        <f t="shared" ref="AE234" si="597">SUBTOTAL(9,AE228:AE233)</f>
        <v>0</v>
      </c>
    </row>
    <row r="235" spans="1:31" x14ac:dyDescent="0.25">
      <c r="A235" s="26">
        <v>1470</v>
      </c>
      <c r="B235" s="6">
        <v>600028828</v>
      </c>
      <c r="C235" s="27">
        <v>49864360</v>
      </c>
      <c r="D235" s="28" t="s">
        <v>100</v>
      </c>
      <c r="E235" s="6">
        <v>3133</v>
      </c>
      <c r="F235" s="6" t="s">
        <v>66</v>
      </c>
      <c r="G235" s="27" t="s">
        <v>98</v>
      </c>
      <c r="H235" s="41">
        <f t="shared" ref="H235:H237" si="598">I235+P235</f>
        <v>240000</v>
      </c>
      <c r="I235" s="41">
        <f t="shared" ref="I235:I237" si="599">K235+L235+M235+N235+O235</f>
        <v>180000</v>
      </c>
      <c r="J235" s="5"/>
      <c r="K235" s="9"/>
      <c r="L235" s="9"/>
      <c r="M235" s="9">
        <v>180000</v>
      </c>
      <c r="N235" s="9"/>
      <c r="O235" s="9"/>
      <c r="P235" s="41">
        <f t="shared" ref="P235:P237" si="600">Q235+R235+S235</f>
        <v>60000</v>
      </c>
      <c r="Q235" s="9"/>
      <c r="R235" s="9">
        <v>60000</v>
      </c>
      <c r="S235" s="9"/>
      <c r="T235" s="73">
        <f t="shared" ref="T235:T237" si="601">(L235+M235+N235)*-1</f>
        <v>-180000</v>
      </c>
      <c r="U235" s="73">
        <f t="shared" ref="U235:U237" si="602">(Q235+R235)*-1</f>
        <v>-60000</v>
      </c>
      <c r="V235" s="9">
        <f t="shared" ref="V235:V237" si="603">ROUND(T235*0.65,0)</f>
        <v>-117000</v>
      </c>
      <c r="W235" s="9">
        <f t="shared" ref="W235:W237" si="604">ROUND(U235*0.65,0)</f>
        <v>-39000</v>
      </c>
      <c r="X235" s="9">
        <v>48360</v>
      </c>
      <c r="Y235" s="9">
        <v>34344</v>
      </c>
      <c r="Z235" s="78">
        <f>IF(T235=0,0,ROUND((T235+L235)/X235/12,2))</f>
        <v>-0.31</v>
      </c>
      <c r="AA235" s="78">
        <f t="shared" ref="AA235:AA237" si="605">IF(U235=0,0,ROUND((U235+Q235)/Y235/10,2))</f>
        <v>-0.17</v>
      </c>
      <c r="AB235" s="78">
        <f t="shared" ref="AB235:AB237" si="606">Z235+AA235</f>
        <v>-0.48</v>
      </c>
      <c r="AC235" s="47">
        <v>-0.2</v>
      </c>
      <c r="AD235" s="47">
        <v>-0.11</v>
      </c>
      <c r="AE235" s="47">
        <f t="shared" ref="AE235:AE237" si="607">AC235+AD235</f>
        <v>-0.31</v>
      </c>
    </row>
    <row r="236" spans="1:31" x14ac:dyDescent="0.25">
      <c r="A236" s="5">
        <v>1470</v>
      </c>
      <c r="B236" s="2">
        <v>600028828</v>
      </c>
      <c r="C236" s="7">
        <v>49864360</v>
      </c>
      <c r="D236" s="8" t="s">
        <v>100</v>
      </c>
      <c r="E236" s="20">
        <v>3133</v>
      </c>
      <c r="F236" s="20" t="s">
        <v>112</v>
      </c>
      <c r="G236" s="20" t="s">
        <v>98</v>
      </c>
      <c r="H236" s="41">
        <f t="shared" si="598"/>
        <v>0</v>
      </c>
      <c r="I236" s="41">
        <f t="shared" si="599"/>
        <v>0</v>
      </c>
      <c r="J236" s="5"/>
      <c r="K236" s="9"/>
      <c r="L236" s="9"/>
      <c r="M236" s="9"/>
      <c r="N236" s="9"/>
      <c r="O236" s="9"/>
      <c r="P236" s="41">
        <f t="shared" si="600"/>
        <v>0</v>
      </c>
      <c r="Q236" s="9"/>
      <c r="R236" s="9"/>
      <c r="S236" s="9"/>
      <c r="T236" s="73">
        <f t="shared" si="601"/>
        <v>0</v>
      </c>
      <c r="U236" s="73">
        <f t="shared" si="602"/>
        <v>0</v>
      </c>
      <c r="V236" s="9">
        <f t="shared" si="603"/>
        <v>0</v>
      </c>
      <c r="W236" s="9">
        <f t="shared" si="604"/>
        <v>0</v>
      </c>
      <c r="X236" s="46" t="s">
        <v>229</v>
      </c>
      <c r="Y236" s="46" t="s">
        <v>229</v>
      </c>
      <c r="Z236" s="78">
        <f>IF(T236=0,0,ROUND((T236+L236)/X236/12,2))</f>
        <v>0</v>
      </c>
      <c r="AA236" s="78">
        <f t="shared" si="605"/>
        <v>0</v>
      </c>
      <c r="AB236" s="78">
        <f t="shared" si="606"/>
        <v>0</v>
      </c>
      <c r="AC236" s="47">
        <v>0</v>
      </c>
      <c r="AD236" s="47">
        <v>0</v>
      </c>
      <c r="AE236" s="47">
        <f t="shared" si="607"/>
        <v>0</v>
      </c>
    </row>
    <row r="237" spans="1:31" x14ac:dyDescent="0.25">
      <c r="A237" s="5">
        <v>1470</v>
      </c>
      <c r="B237" s="2">
        <v>600028828</v>
      </c>
      <c r="C237" s="7">
        <v>49864360</v>
      </c>
      <c r="D237" s="8" t="s">
        <v>100</v>
      </c>
      <c r="E237" s="2">
        <v>3141</v>
      </c>
      <c r="F237" s="2" t="s">
        <v>20</v>
      </c>
      <c r="G237" s="7" t="s">
        <v>98</v>
      </c>
      <c r="H237" s="41">
        <f t="shared" si="598"/>
        <v>0</v>
      </c>
      <c r="I237" s="41">
        <f t="shared" si="599"/>
        <v>0</v>
      </c>
      <c r="J237" s="5"/>
      <c r="K237" s="9"/>
      <c r="L237" s="9"/>
      <c r="M237" s="9"/>
      <c r="N237" s="9"/>
      <c r="O237" s="9"/>
      <c r="P237" s="41">
        <f t="shared" si="600"/>
        <v>0</v>
      </c>
      <c r="Q237" s="9"/>
      <c r="R237" s="9"/>
      <c r="S237" s="9"/>
      <c r="T237" s="73">
        <f t="shared" si="601"/>
        <v>0</v>
      </c>
      <c r="U237" s="73">
        <f t="shared" si="602"/>
        <v>0</v>
      </c>
      <c r="V237" s="9">
        <f t="shared" si="603"/>
        <v>0</v>
      </c>
      <c r="W237" s="9">
        <f t="shared" si="604"/>
        <v>0</v>
      </c>
      <c r="X237" s="46" t="s">
        <v>229</v>
      </c>
      <c r="Y237" s="9">
        <v>26460</v>
      </c>
      <c r="Z237" s="78">
        <f t="shared" ref="Z237" si="608">IF(T237=0,0,ROUND((T237+L237)/X237/10,2))</f>
        <v>0</v>
      </c>
      <c r="AA237" s="78">
        <f t="shared" si="605"/>
        <v>0</v>
      </c>
      <c r="AB237" s="78">
        <f t="shared" si="606"/>
        <v>0</v>
      </c>
      <c r="AC237" s="47">
        <v>0</v>
      </c>
      <c r="AD237" s="47">
        <v>0</v>
      </c>
      <c r="AE237" s="47">
        <f t="shared" si="607"/>
        <v>0</v>
      </c>
    </row>
    <row r="238" spans="1:31" x14ac:dyDescent="0.25">
      <c r="A238" s="30"/>
      <c r="B238" s="31"/>
      <c r="C238" s="32"/>
      <c r="D238" s="33" t="s">
        <v>196</v>
      </c>
      <c r="E238" s="31"/>
      <c r="F238" s="31"/>
      <c r="G238" s="32"/>
      <c r="H238" s="34">
        <f>SUBTOTAL(9,H235:H237)</f>
        <v>240000</v>
      </c>
      <c r="I238" s="34">
        <f t="shared" ref="I238:AB238" si="609">SUBTOTAL(9,I235:I237)</f>
        <v>180000</v>
      </c>
      <c r="J238" s="34">
        <f t="shared" si="609"/>
        <v>0</v>
      </c>
      <c r="K238" s="34">
        <f t="shared" si="609"/>
        <v>0</v>
      </c>
      <c r="L238" s="34">
        <f t="shared" si="609"/>
        <v>0</v>
      </c>
      <c r="M238" s="34">
        <f t="shared" si="609"/>
        <v>180000</v>
      </c>
      <c r="N238" s="34">
        <f t="shared" si="609"/>
        <v>0</v>
      </c>
      <c r="O238" s="34">
        <f t="shared" si="609"/>
        <v>0</v>
      </c>
      <c r="P238" s="34">
        <f t="shared" si="609"/>
        <v>60000</v>
      </c>
      <c r="Q238" s="34">
        <f t="shared" si="609"/>
        <v>0</v>
      </c>
      <c r="R238" s="34">
        <f t="shared" si="609"/>
        <v>60000</v>
      </c>
      <c r="S238" s="34">
        <f t="shared" si="609"/>
        <v>0</v>
      </c>
      <c r="T238" s="34">
        <f t="shared" si="609"/>
        <v>-180000</v>
      </c>
      <c r="U238" s="34">
        <f t="shared" si="609"/>
        <v>-60000</v>
      </c>
      <c r="V238" s="34">
        <f t="shared" si="609"/>
        <v>-117000</v>
      </c>
      <c r="W238" s="34">
        <f t="shared" si="609"/>
        <v>-39000</v>
      </c>
      <c r="X238" s="34">
        <f t="shared" si="609"/>
        <v>48360</v>
      </c>
      <c r="Y238" s="34">
        <f t="shared" si="609"/>
        <v>60804</v>
      </c>
      <c r="Z238" s="48">
        <f t="shared" si="609"/>
        <v>-0.31</v>
      </c>
      <c r="AA238" s="48">
        <f t="shared" si="609"/>
        <v>-0.17</v>
      </c>
      <c r="AB238" s="48">
        <f t="shared" si="609"/>
        <v>-0.48</v>
      </c>
      <c r="AC238" s="48">
        <v>-0.2</v>
      </c>
      <c r="AD238" s="48">
        <v>-0.11</v>
      </c>
      <c r="AE238" s="48">
        <f t="shared" ref="AE238" si="610">SUBTOTAL(9,AE235:AE237)</f>
        <v>-0.31</v>
      </c>
    </row>
    <row r="239" spans="1:31" x14ac:dyDescent="0.25">
      <c r="A239" s="26">
        <v>1471</v>
      </c>
      <c r="B239" s="6">
        <v>600028836</v>
      </c>
      <c r="C239" s="27">
        <v>49864351</v>
      </c>
      <c r="D239" s="28" t="s">
        <v>101</v>
      </c>
      <c r="E239" s="6">
        <v>3133</v>
      </c>
      <c r="F239" s="6" t="s">
        <v>66</v>
      </c>
      <c r="G239" s="27" t="s">
        <v>98</v>
      </c>
      <c r="H239" s="41">
        <f t="shared" ref="H239:H241" si="611">I239+P239</f>
        <v>196000</v>
      </c>
      <c r="I239" s="41">
        <f t="shared" ref="I239:I241" si="612">K239+L239+M239+N239+O239</f>
        <v>120000</v>
      </c>
      <c r="J239" s="5"/>
      <c r="K239" s="9"/>
      <c r="L239" s="9"/>
      <c r="M239" s="9">
        <v>120000</v>
      </c>
      <c r="N239" s="9"/>
      <c r="O239" s="9"/>
      <c r="P239" s="41">
        <f t="shared" ref="P239:P241" si="613">Q239+R239+S239</f>
        <v>76000</v>
      </c>
      <c r="Q239" s="9"/>
      <c r="R239" s="9">
        <v>76000</v>
      </c>
      <c r="S239" s="9"/>
      <c r="T239" s="73">
        <f t="shared" ref="T239:T241" si="614">(L239+M239+N239)*-1</f>
        <v>-120000</v>
      </c>
      <c r="U239" s="73">
        <f t="shared" ref="U239:U241" si="615">(Q239+R239)*-1</f>
        <v>-76000</v>
      </c>
      <c r="V239" s="9">
        <f t="shared" ref="V239:V241" si="616">ROUND(T239*0.65,0)</f>
        <v>-78000</v>
      </c>
      <c r="W239" s="9">
        <f t="shared" ref="W239:W241" si="617">ROUND(U239*0.65,0)</f>
        <v>-49400</v>
      </c>
      <c r="X239" s="9">
        <v>48360</v>
      </c>
      <c r="Y239" s="9">
        <v>34344</v>
      </c>
      <c r="Z239" s="78">
        <f t="shared" ref="Z239:Z240" si="618">IF(T239=0,0,ROUND((T239+L239)/X239/12,2))</f>
        <v>-0.21</v>
      </c>
      <c r="AA239" s="78">
        <f t="shared" ref="AA239:AA241" si="619">IF(U239=0,0,ROUND((U239+Q239)/Y239/10,2))</f>
        <v>-0.22</v>
      </c>
      <c r="AB239" s="78">
        <f t="shared" ref="AB239:AB241" si="620">Z239+AA239</f>
        <v>-0.43</v>
      </c>
      <c r="AC239" s="47">
        <v>-0.14000000000000001</v>
      </c>
      <c r="AD239" s="47">
        <v>-0.14000000000000001</v>
      </c>
      <c r="AE239" s="47">
        <f t="shared" ref="AE239:AE241" si="621">AC239+AD239</f>
        <v>-0.28000000000000003</v>
      </c>
    </row>
    <row r="240" spans="1:31" x14ac:dyDescent="0.25">
      <c r="A240" s="5">
        <v>1471</v>
      </c>
      <c r="B240" s="2">
        <v>600028836</v>
      </c>
      <c r="C240" s="7">
        <v>49864351</v>
      </c>
      <c r="D240" s="8" t="s">
        <v>101</v>
      </c>
      <c r="E240" s="20">
        <v>3133</v>
      </c>
      <c r="F240" s="20" t="s">
        <v>112</v>
      </c>
      <c r="G240" s="20" t="s">
        <v>98</v>
      </c>
      <c r="H240" s="41">
        <f t="shared" si="611"/>
        <v>0</v>
      </c>
      <c r="I240" s="41">
        <f t="shared" si="612"/>
        <v>0</v>
      </c>
      <c r="J240" s="5"/>
      <c r="K240" s="9"/>
      <c r="L240" s="9"/>
      <c r="M240" s="9"/>
      <c r="N240" s="9"/>
      <c r="O240" s="9"/>
      <c r="P240" s="41">
        <f t="shared" si="613"/>
        <v>0</v>
      </c>
      <c r="Q240" s="9"/>
      <c r="R240" s="9"/>
      <c r="S240" s="9"/>
      <c r="T240" s="73">
        <f t="shared" si="614"/>
        <v>0</v>
      </c>
      <c r="U240" s="73">
        <f t="shared" si="615"/>
        <v>0</v>
      </c>
      <c r="V240" s="9">
        <f t="shared" si="616"/>
        <v>0</v>
      </c>
      <c r="W240" s="9">
        <f t="shared" si="617"/>
        <v>0</v>
      </c>
      <c r="X240" s="46" t="s">
        <v>229</v>
      </c>
      <c r="Y240" s="46" t="s">
        <v>229</v>
      </c>
      <c r="Z240" s="78">
        <f t="shared" si="618"/>
        <v>0</v>
      </c>
      <c r="AA240" s="78">
        <f t="shared" si="619"/>
        <v>0</v>
      </c>
      <c r="AB240" s="78">
        <f t="shared" si="620"/>
        <v>0</v>
      </c>
      <c r="AC240" s="47">
        <v>0</v>
      </c>
      <c r="AD240" s="47">
        <v>0</v>
      </c>
      <c r="AE240" s="47">
        <f t="shared" si="621"/>
        <v>0</v>
      </c>
    </row>
    <row r="241" spans="1:31" x14ac:dyDescent="0.25">
      <c r="A241" s="5">
        <v>1471</v>
      </c>
      <c r="B241" s="2">
        <v>600028836</v>
      </c>
      <c r="C241" s="7">
        <v>49864351</v>
      </c>
      <c r="D241" s="8" t="s">
        <v>101</v>
      </c>
      <c r="E241" s="2">
        <v>3141</v>
      </c>
      <c r="F241" s="2" t="s">
        <v>20</v>
      </c>
      <c r="G241" s="7" t="s">
        <v>98</v>
      </c>
      <c r="H241" s="41">
        <f t="shared" si="611"/>
        <v>0</v>
      </c>
      <c r="I241" s="41">
        <f t="shared" si="612"/>
        <v>0</v>
      </c>
      <c r="J241" s="5"/>
      <c r="K241" s="9"/>
      <c r="L241" s="9"/>
      <c r="M241" s="9"/>
      <c r="N241" s="9"/>
      <c r="O241" s="9"/>
      <c r="P241" s="41">
        <f t="shared" si="613"/>
        <v>0</v>
      </c>
      <c r="Q241" s="9"/>
      <c r="R241" s="9"/>
      <c r="S241" s="9"/>
      <c r="T241" s="73">
        <f t="shared" si="614"/>
        <v>0</v>
      </c>
      <c r="U241" s="73">
        <f t="shared" si="615"/>
        <v>0</v>
      </c>
      <c r="V241" s="9">
        <f t="shared" si="616"/>
        <v>0</v>
      </c>
      <c r="W241" s="9">
        <f t="shared" si="617"/>
        <v>0</v>
      </c>
      <c r="X241" s="46" t="s">
        <v>229</v>
      </c>
      <c r="Y241" s="9">
        <v>26460</v>
      </c>
      <c r="Z241" s="78">
        <f t="shared" ref="Z241" si="622">IF(T241=0,0,ROUND((T241+L241)/X241/10,2))</f>
        <v>0</v>
      </c>
      <c r="AA241" s="78">
        <f t="shared" si="619"/>
        <v>0</v>
      </c>
      <c r="AB241" s="78">
        <f t="shared" si="620"/>
        <v>0</v>
      </c>
      <c r="AC241" s="47">
        <v>0</v>
      </c>
      <c r="AD241" s="47">
        <v>0</v>
      </c>
      <c r="AE241" s="47">
        <f t="shared" si="621"/>
        <v>0</v>
      </c>
    </row>
    <row r="242" spans="1:31" x14ac:dyDescent="0.25">
      <c r="A242" s="30"/>
      <c r="B242" s="31"/>
      <c r="C242" s="32"/>
      <c r="D242" s="33" t="s">
        <v>197</v>
      </c>
      <c r="E242" s="31"/>
      <c r="F242" s="31"/>
      <c r="G242" s="32"/>
      <c r="H242" s="34">
        <f>SUBTOTAL(9,H239:H241)</f>
        <v>196000</v>
      </c>
      <c r="I242" s="34">
        <f t="shared" ref="I242:AB242" si="623">SUBTOTAL(9,I239:I241)</f>
        <v>120000</v>
      </c>
      <c r="J242" s="34">
        <f t="shared" si="623"/>
        <v>0</v>
      </c>
      <c r="K242" s="34">
        <f t="shared" si="623"/>
        <v>0</v>
      </c>
      <c r="L242" s="34">
        <f t="shared" si="623"/>
        <v>0</v>
      </c>
      <c r="M242" s="34">
        <f t="shared" si="623"/>
        <v>120000</v>
      </c>
      <c r="N242" s="34">
        <f t="shared" si="623"/>
        <v>0</v>
      </c>
      <c r="O242" s="34">
        <f t="shared" si="623"/>
        <v>0</v>
      </c>
      <c r="P242" s="34">
        <f t="shared" si="623"/>
        <v>76000</v>
      </c>
      <c r="Q242" s="34">
        <f t="shared" si="623"/>
        <v>0</v>
      </c>
      <c r="R242" s="34">
        <f t="shared" si="623"/>
        <v>76000</v>
      </c>
      <c r="S242" s="34">
        <f t="shared" si="623"/>
        <v>0</v>
      </c>
      <c r="T242" s="34">
        <f t="shared" si="623"/>
        <v>-120000</v>
      </c>
      <c r="U242" s="34">
        <f t="shared" si="623"/>
        <v>-76000</v>
      </c>
      <c r="V242" s="34">
        <f t="shared" si="623"/>
        <v>-78000</v>
      </c>
      <c r="W242" s="34">
        <f t="shared" si="623"/>
        <v>-49400</v>
      </c>
      <c r="X242" s="34">
        <f t="shared" si="623"/>
        <v>48360</v>
      </c>
      <c r="Y242" s="34">
        <f t="shared" si="623"/>
        <v>60804</v>
      </c>
      <c r="Z242" s="48">
        <f t="shared" si="623"/>
        <v>-0.21</v>
      </c>
      <c r="AA242" s="48">
        <f t="shared" si="623"/>
        <v>-0.22</v>
      </c>
      <c r="AB242" s="48">
        <f t="shared" si="623"/>
        <v>-0.43</v>
      </c>
      <c r="AC242" s="48">
        <v>-0.14000000000000001</v>
      </c>
      <c r="AD242" s="48">
        <v>-0.14000000000000001</v>
      </c>
      <c r="AE242" s="48">
        <f t="shared" ref="AE242" si="624">SUBTOTAL(9,AE239:AE241)</f>
        <v>-0.28000000000000003</v>
      </c>
    </row>
    <row r="243" spans="1:31" x14ac:dyDescent="0.25">
      <c r="A243" s="26">
        <v>1472</v>
      </c>
      <c r="B243" s="6">
        <v>610400681</v>
      </c>
      <c r="C243" s="27">
        <v>70226458</v>
      </c>
      <c r="D243" s="28" t="s">
        <v>102</v>
      </c>
      <c r="E243" s="6">
        <v>3133</v>
      </c>
      <c r="F243" s="6" t="s">
        <v>66</v>
      </c>
      <c r="G243" s="27" t="s">
        <v>98</v>
      </c>
      <c r="H243" s="41">
        <f t="shared" ref="H243:H245" si="625">I243+P243</f>
        <v>24000</v>
      </c>
      <c r="I243" s="41">
        <f t="shared" ref="I243:I245" si="626">K243+L243+M243+N243+O243</f>
        <v>24000</v>
      </c>
      <c r="J243" s="5"/>
      <c r="K243" s="9"/>
      <c r="L243" s="9"/>
      <c r="M243" s="9">
        <v>24000</v>
      </c>
      <c r="N243" s="9"/>
      <c r="O243" s="9"/>
      <c r="P243" s="41">
        <f t="shared" ref="P243:P245" si="627">Q243+R243+S243</f>
        <v>0</v>
      </c>
      <c r="Q243" s="9"/>
      <c r="R243" s="9"/>
      <c r="S243" s="9"/>
      <c r="T243" s="73">
        <f t="shared" ref="T243:T245" si="628">(L243+M243+N243)*-1</f>
        <v>-24000</v>
      </c>
      <c r="U243" s="73">
        <f t="shared" ref="U243:U245" si="629">(Q243+R243)*-1</f>
        <v>0</v>
      </c>
      <c r="V243" s="9">
        <f t="shared" ref="V243:V245" si="630">ROUND(T243*0.65,0)</f>
        <v>-15600</v>
      </c>
      <c r="W243" s="9">
        <f t="shared" ref="W243:W245" si="631">ROUND(U243*0.65,0)</f>
        <v>0</v>
      </c>
      <c r="X243" s="9">
        <v>48360</v>
      </c>
      <c r="Y243" s="9">
        <v>34344</v>
      </c>
      <c r="Z243" s="78">
        <f t="shared" ref="Z243:Z244" si="632">IF(T243=0,0,ROUND((T243+L243)/X243/12,2))</f>
        <v>-0.04</v>
      </c>
      <c r="AA243" s="78">
        <f t="shared" ref="AA243:AA245" si="633">IF(U243=0,0,ROUND((U243+Q243)/Y243/10,2))</f>
        <v>0</v>
      </c>
      <c r="AB243" s="78">
        <f t="shared" ref="AB243:AB245" si="634">Z243+AA243</f>
        <v>-0.04</v>
      </c>
      <c r="AC243" s="47">
        <v>-0.03</v>
      </c>
      <c r="AD243" s="47">
        <v>0</v>
      </c>
      <c r="AE243" s="47">
        <f t="shared" ref="AE243:AE245" si="635">AC243+AD243</f>
        <v>-0.03</v>
      </c>
    </row>
    <row r="244" spans="1:31" x14ac:dyDescent="0.25">
      <c r="A244" s="5">
        <v>1472</v>
      </c>
      <c r="B244" s="2">
        <v>610400681</v>
      </c>
      <c r="C244" s="7">
        <v>70226458</v>
      </c>
      <c r="D244" s="8" t="s">
        <v>102</v>
      </c>
      <c r="E244" s="20">
        <v>3133</v>
      </c>
      <c r="F244" s="20" t="s">
        <v>112</v>
      </c>
      <c r="G244" s="20" t="s">
        <v>98</v>
      </c>
      <c r="H244" s="41">
        <f t="shared" si="625"/>
        <v>0</v>
      </c>
      <c r="I244" s="41">
        <f t="shared" si="626"/>
        <v>0</v>
      </c>
      <c r="J244" s="5"/>
      <c r="K244" s="9"/>
      <c r="L244" s="9"/>
      <c r="M244" s="9"/>
      <c r="N244" s="9"/>
      <c r="O244" s="9"/>
      <c r="P244" s="41">
        <f t="shared" si="627"/>
        <v>0</v>
      </c>
      <c r="Q244" s="9"/>
      <c r="R244" s="9"/>
      <c r="S244" s="9"/>
      <c r="T244" s="73">
        <f t="shared" si="628"/>
        <v>0</v>
      </c>
      <c r="U244" s="73">
        <f t="shared" si="629"/>
        <v>0</v>
      </c>
      <c r="V244" s="9">
        <f t="shared" si="630"/>
        <v>0</v>
      </c>
      <c r="W244" s="9">
        <f t="shared" si="631"/>
        <v>0</v>
      </c>
      <c r="X244" s="46" t="s">
        <v>229</v>
      </c>
      <c r="Y244" s="46" t="s">
        <v>229</v>
      </c>
      <c r="Z244" s="78">
        <f t="shared" si="632"/>
        <v>0</v>
      </c>
      <c r="AA244" s="78">
        <f t="shared" si="633"/>
        <v>0</v>
      </c>
      <c r="AB244" s="78">
        <f t="shared" si="634"/>
        <v>0</v>
      </c>
      <c r="AC244" s="47">
        <v>0</v>
      </c>
      <c r="AD244" s="47">
        <v>0</v>
      </c>
      <c r="AE244" s="47">
        <f t="shared" si="635"/>
        <v>0</v>
      </c>
    </row>
    <row r="245" spans="1:31" x14ac:dyDescent="0.25">
      <c r="A245" s="5">
        <v>1472</v>
      </c>
      <c r="B245" s="2">
        <v>610400681</v>
      </c>
      <c r="C245" s="7">
        <v>70226458</v>
      </c>
      <c r="D245" s="8" t="s">
        <v>102</v>
      </c>
      <c r="E245" s="2">
        <v>3141</v>
      </c>
      <c r="F245" s="2" t="s">
        <v>20</v>
      </c>
      <c r="G245" s="7" t="s">
        <v>98</v>
      </c>
      <c r="H245" s="41">
        <f t="shared" si="625"/>
        <v>0</v>
      </c>
      <c r="I245" s="41">
        <f t="shared" si="626"/>
        <v>0</v>
      </c>
      <c r="J245" s="5"/>
      <c r="K245" s="9"/>
      <c r="L245" s="9"/>
      <c r="M245" s="9"/>
      <c r="N245" s="9"/>
      <c r="O245" s="9"/>
      <c r="P245" s="41">
        <f t="shared" si="627"/>
        <v>0</v>
      </c>
      <c r="Q245" s="9"/>
      <c r="R245" s="9"/>
      <c r="S245" s="9"/>
      <c r="T245" s="73">
        <f t="shared" si="628"/>
        <v>0</v>
      </c>
      <c r="U245" s="73">
        <f t="shared" si="629"/>
        <v>0</v>
      </c>
      <c r="V245" s="9">
        <f t="shared" si="630"/>
        <v>0</v>
      </c>
      <c r="W245" s="9">
        <f t="shared" si="631"/>
        <v>0</v>
      </c>
      <c r="X245" s="46" t="s">
        <v>229</v>
      </c>
      <c r="Y245" s="9">
        <v>26460</v>
      </c>
      <c r="Z245" s="78">
        <f t="shared" ref="Z245" si="636">IF(T245=0,0,ROUND((T245+L245)/X245/10,2))</f>
        <v>0</v>
      </c>
      <c r="AA245" s="78">
        <f t="shared" si="633"/>
        <v>0</v>
      </c>
      <c r="AB245" s="78">
        <f t="shared" si="634"/>
        <v>0</v>
      </c>
      <c r="AC245" s="47">
        <v>0</v>
      </c>
      <c r="AD245" s="47">
        <v>0</v>
      </c>
      <c r="AE245" s="47">
        <f t="shared" si="635"/>
        <v>0</v>
      </c>
    </row>
    <row r="246" spans="1:31" x14ac:dyDescent="0.25">
      <c r="A246" s="30"/>
      <c r="B246" s="31"/>
      <c r="C246" s="32"/>
      <c r="D246" s="33" t="s">
        <v>198</v>
      </c>
      <c r="E246" s="31"/>
      <c r="F246" s="31"/>
      <c r="G246" s="32"/>
      <c r="H246" s="34">
        <f>SUBTOTAL(9,H243:H245)</f>
        <v>24000</v>
      </c>
      <c r="I246" s="34">
        <f t="shared" ref="I246:AB246" si="637">SUBTOTAL(9,I243:I245)</f>
        <v>24000</v>
      </c>
      <c r="J246" s="34">
        <f t="shared" si="637"/>
        <v>0</v>
      </c>
      <c r="K246" s="34">
        <f t="shared" si="637"/>
        <v>0</v>
      </c>
      <c r="L246" s="34">
        <f t="shared" si="637"/>
        <v>0</v>
      </c>
      <c r="M246" s="34">
        <f t="shared" si="637"/>
        <v>24000</v>
      </c>
      <c r="N246" s="34">
        <f t="shared" si="637"/>
        <v>0</v>
      </c>
      <c r="O246" s="34">
        <f t="shared" si="637"/>
        <v>0</v>
      </c>
      <c r="P246" s="34">
        <f t="shared" si="637"/>
        <v>0</v>
      </c>
      <c r="Q246" s="34">
        <f t="shared" si="637"/>
        <v>0</v>
      </c>
      <c r="R246" s="34">
        <f t="shared" si="637"/>
        <v>0</v>
      </c>
      <c r="S246" s="34">
        <f t="shared" si="637"/>
        <v>0</v>
      </c>
      <c r="T246" s="34">
        <f t="shared" si="637"/>
        <v>-24000</v>
      </c>
      <c r="U246" s="34">
        <f t="shared" si="637"/>
        <v>0</v>
      </c>
      <c r="V246" s="34">
        <f t="shared" si="637"/>
        <v>-15600</v>
      </c>
      <c r="W246" s="34">
        <f t="shared" si="637"/>
        <v>0</v>
      </c>
      <c r="X246" s="34">
        <f t="shared" si="637"/>
        <v>48360</v>
      </c>
      <c r="Y246" s="34">
        <f t="shared" si="637"/>
        <v>60804</v>
      </c>
      <c r="Z246" s="48">
        <f t="shared" si="637"/>
        <v>-0.04</v>
      </c>
      <c r="AA246" s="48">
        <f t="shared" si="637"/>
        <v>0</v>
      </c>
      <c r="AB246" s="48">
        <f t="shared" si="637"/>
        <v>-0.04</v>
      </c>
      <c r="AC246" s="48">
        <v>-0.03</v>
      </c>
      <c r="AD246" s="48">
        <v>0</v>
      </c>
      <c r="AE246" s="48">
        <f t="shared" ref="AE246" si="638">SUBTOTAL(9,AE243:AE245)</f>
        <v>-0.03</v>
      </c>
    </row>
    <row r="247" spans="1:31" x14ac:dyDescent="0.25">
      <c r="A247" s="26">
        <v>1473</v>
      </c>
      <c r="B247" s="6">
        <v>600023141</v>
      </c>
      <c r="C247" s="27">
        <v>63778181</v>
      </c>
      <c r="D247" s="28" t="s">
        <v>103</v>
      </c>
      <c r="E247" s="6">
        <v>3133</v>
      </c>
      <c r="F247" s="6" t="s">
        <v>66</v>
      </c>
      <c r="G247" s="27" t="s">
        <v>98</v>
      </c>
      <c r="H247" s="41">
        <f t="shared" ref="H247:H249" si="639">I247+P247</f>
        <v>320000</v>
      </c>
      <c r="I247" s="41">
        <f t="shared" ref="I247:I249" si="640">K247+L247+M247+N247+O247</f>
        <v>160000</v>
      </c>
      <c r="J247" s="5"/>
      <c r="K247" s="9"/>
      <c r="L247" s="9"/>
      <c r="M247" s="9">
        <v>160000</v>
      </c>
      <c r="N247" s="9"/>
      <c r="O247" s="9"/>
      <c r="P247" s="41">
        <f t="shared" ref="P247:P249" si="641">Q247+R247+S247</f>
        <v>160000</v>
      </c>
      <c r="Q247" s="9"/>
      <c r="R247" s="9">
        <v>160000</v>
      </c>
      <c r="S247" s="9"/>
      <c r="T247" s="73">
        <f t="shared" ref="T247:T249" si="642">(L247+M247+N247)*-1</f>
        <v>-160000</v>
      </c>
      <c r="U247" s="73">
        <f t="shared" ref="U247:U249" si="643">(Q247+R247)*-1</f>
        <v>-160000</v>
      </c>
      <c r="V247" s="9">
        <f t="shared" ref="V247:V249" si="644">ROUND(T247*0.65,0)</f>
        <v>-104000</v>
      </c>
      <c r="W247" s="9">
        <f t="shared" ref="W247:W249" si="645">ROUND(U247*0.65,0)</f>
        <v>-104000</v>
      </c>
      <c r="X247" s="9">
        <v>48360</v>
      </c>
      <c r="Y247" s="9">
        <v>34344</v>
      </c>
      <c r="Z247" s="78">
        <f t="shared" ref="Z247:Z248" si="646">IF(T247=0,0,ROUND((T247+L247)/X247/12,2))</f>
        <v>-0.28000000000000003</v>
      </c>
      <c r="AA247" s="78">
        <f t="shared" ref="AA247:AA249" si="647">IF(U247=0,0,ROUND((U247+Q247)/Y247/10,2))</f>
        <v>-0.47</v>
      </c>
      <c r="AB247" s="78">
        <f t="shared" ref="AB247:AB249" si="648">Z247+AA247</f>
        <v>-0.75</v>
      </c>
      <c r="AC247" s="47">
        <v>-0.18</v>
      </c>
      <c r="AD247" s="47">
        <v>-0.31</v>
      </c>
      <c r="AE247" s="47">
        <f t="shared" ref="AE247:AE249" si="649">AC247+AD247</f>
        <v>-0.49</v>
      </c>
    </row>
    <row r="248" spans="1:31" x14ac:dyDescent="0.25">
      <c r="A248" s="5">
        <v>1473</v>
      </c>
      <c r="B248" s="2">
        <v>600023141</v>
      </c>
      <c r="C248" s="7">
        <v>63778181</v>
      </c>
      <c r="D248" s="8" t="s">
        <v>103</v>
      </c>
      <c r="E248" s="20">
        <v>3133</v>
      </c>
      <c r="F248" s="20" t="s">
        <v>112</v>
      </c>
      <c r="G248" s="20" t="s">
        <v>98</v>
      </c>
      <c r="H248" s="41">
        <f t="shared" si="639"/>
        <v>0</v>
      </c>
      <c r="I248" s="41">
        <f t="shared" si="640"/>
        <v>0</v>
      </c>
      <c r="J248" s="5"/>
      <c r="K248" s="9"/>
      <c r="L248" s="9"/>
      <c r="M248" s="9"/>
      <c r="N248" s="9"/>
      <c r="O248" s="9"/>
      <c r="P248" s="41">
        <f t="shared" si="641"/>
        <v>0</v>
      </c>
      <c r="Q248" s="9"/>
      <c r="R248" s="9"/>
      <c r="S248" s="9"/>
      <c r="T248" s="73">
        <f t="shared" si="642"/>
        <v>0</v>
      </c>
      <c r="U248" s="73">
        <f t="shared" si="643"/>
        <v>0</v>
      </c>
      <c r="V248" s="9">
        <f t="shared" si="644"/>
        <v>0</v>
      </c>
      <c r="W248" s="9">
        <f t="shared" si="645"/>
        <v>0</v>
      </c>
      <c r="X248" s="46" t="s">
        <v>229</v>
      </c>
      <c r="Y248" s="46" t="s">
        <v>229</v>
      </c>
      <c r="Z248" s="78">
        <f t="shared" si="646"/>
        <v>0</v>
      </c>
      <c r="AA248" s="78">
        <f t="shared" si="647"/>
        <v>0</v>
      </c>
      <c r="AB248" s="78">
        <f t="shared" si="648"/>
        <v>0</v>
      </c>
      <c r="AC248" s="47">
        <v>0</v>
      </c>
      <c r="AD248" s="47">
        <v>0</v>
      </c>
      <c r="AE248" s="47">
        <f t="shared" si="649"/>
        <v>0</v>
      </c>
    </row>
    <row r="249" spans="1:31" x14ac:dyDescent="0.25">
      <c r="A249" s="5">
        <v>1473</v>
      </c>
      <c r="B249" s="2">
        <v>600023141</v>
      </c>
      <c r="C249" s="7">
        <v>63778181</v>
      </c>
      <c r="D249" s="8" t="s">
        <v>103</v>
      </c>
      <c r="E249" s="2">
        <v>3141</v>
      </c>
      <c r="F249" s="2" t="s">
        <v>20</v>
      </c>
      <c r="G249" s="7" t="s">
        <v>98</v>
      </c>
      <c r="H249" s="41">
        <f t="shared" si="639"/>
        <v>0</v>
      </c>
      <c r="I249" s="41">
        <f t="shared" si="640"/>
        <v>0</v>
      </c>
      <c r="J249" s="5"/>
      <c r="K249" s="9"/>
      <c r="L249" s="9"/>
      <c r="M249" s="9"/>
      <c r="N249" s="9"/>
      <c r="O249" s="9"/>
      <c r="P249" s="41">
        <f t="shared" si="641"/>
        <v>0</v>
      </c>
      <c r="Q249" s="9"/>
      <c r="R249" s="9"/>
      <c r="S249" s="9"/>
      <c r="T249" s="73">
        <f t="shared" si="642"/>
        <v>0</v>
      </c>
      <c r="U249" s="73">
        <f t="shared" si="643"/>
        <v>0</v>
      </c>
      <c r="V249" s="9">
        <f t="shared" si="644"/>
        <v>0</v>
      </c>
      <c r="W249" s="9">
        <f t="shared" si="645"/>
        <v>0</v>
      </c>
      <c r="X249" s="46" t="s">
        <v>229</v>
      </c>
      <c r="Y249" s="9">
        <v>26460</v>
      </c>
      <c r="Z249" s="78">
        <f t="shared" ref="Z249" si="650">IF(T249=0,0,ROUND((T249+L249)/X249/10,2))</f>
        <v>0</v>
      </c>
      <c r="AA249" s="78">
        <f t="shared" si="647"/>
        <v>0</v>
      </c>
      <c r="AB249" s="78">
        <f t="shared" si="648"/>
        <v>0</v>
      </c>
      <c r="AC249" s="47">
        <v>0</v>
      </c>
      <c r="AD249" s="47">
        <v>0</v>
      </c>
      <c r="AE249" s="47">
        <f t="shared" si="649"/>
        <v>0</v>
      </c>
    </row>
    <row r="250" spans="1:31" x14ac:dyDescent="0.25">
      <c r="A250" s="30"/>
      <c r="B250" s="31"/>
      <c r="C250" s="32"/>
      <c r="D250" s="33" t="s">
        <v>199</v>
      </c>
      <c r="E250" s="31"/>
      <c r="F250" s="31"/>
      <c r="G250" s="32"/>
      <c r="H250" s="34">
        <f>SUBTOTAL(9,H247:H249)</f>
        <v>320000</v>
      </c>
      <c r="I250" s="34">
        <f t="shared" ref="I250:AB250" si="651">SUBTOTAL(9,I247:I249)</f>
        <v>160000</v>
      </c>
      <c r="J250" s="34">
        <f t="shared" si="651"/>
        <v>0</v>
      </c>
      <c r="K250" s="34">
        <f t="shared" si="651"/>
        <v>0</v>
      </c>
      <c r="L250" s="34">
        <f t="shared" si="651"/>
        <v>0</v>
      </c>
      <c r="M250" s="34">
        <f t="shared" si="651"/>
        <v>160000</v>
      </c>
      <c r="N250" s="34">
        <f t="shared" si="651"/>
        <v>0</v>
      </c>
      <c r="O250" s="34">
        <f t="shared" si="651"/>
        <v>0</v>
      </c>
      <c r="P250" s="34">
        <f t="shared" si="651"/>
        <v>160000</v>
      </c>
      <c r="Q250" s="34">
        <f t="shared" si="651"/>
        <v>0</v>
      </c>
      <c r="R250" s="34">
        <f t="shared" si="651"/>
        <v>160000</v>
      </c>
      <c r="S250" s="34">
        <f t="shared" si="651"/>
        <v>0</v>
      </c>
      <c r="T250" s="34">
        <f t="shared" si="651"/>
        <v>-160000</v>
      </c>
      <c r="U250" s="34">
        <f t="shared" si="651"/>
        <v>-160000</v>
      </c>
      <c r="V250" s="34">
        <f t="shared" si="651"/>
        <v>-104000</v>
      </c>
      <c r="W250" s="34">
        <f t="shared" si="651"/>
        <v>-104000</v>
      </c>
      <c r="X250" s="34">
        <f t="shared" si="651"/>
        <v>48360</v>
      </c>
      <c r="Y250" s="34">
        <f t="shared" si="651"/>
        <v>60804</v>
      </c>
      <c r="Z250" s="48">
        <f t="shared" si="651"/>
        <v>-0.28000000000000003</v>
      </c>
      <c r="AA250" s="48">
        <f t="shared" si="651"/>
        <v>-0.47</v>
      </c>
      <c r="AB250" s="48">
        <f t="shared" si="651"/>
        <v>-0.75</v>
      </c>
      <c r="AC250" s="48">
        <v>-0.18</v>
      </c>
      <c r="AD250" s="48">
        <v>-0.31</v>
      </c>
      <c r="AE250" s="48">
        <f t="shared" ref="AE250" si="652">SUBTOTAL(9,AE247:AE249)</f>
        <v>-0.49</v>
      </c>
    </row>
    <row r="251" spans="1:31" x14ac:dyDescent="0.25">
      <c r="A251" s="26">
        <v>1474</v>
      </c>
      <c r="B251" s="6">
        <v>600029107</v>
      </c>
      <c r="C251" s="27">
        <v>60252774</v>
      </c>
      <c r="D251" s="28" t="s">
        <v>104</v>
      </c>
      <c r="E251" s="6">
        <v>3133</v>
      </c>
      <c r="F251" s="6" t="s">
        <v>66</v>
      </c>
      <c r="G251" s="27" t="s">
        <v>98</v>
      </c>
      <c r="H251" s="41">
        <f t="shared" ref="H251:H253" si="653">I251+P251</f>
        <v>100000</v>
      </c>
      <c r="I251" s="41">
        <f t="shared" ref="I251:I253" si="654">K251+L251+M251+N251+O251</f>
        <v>55000</v>
      </c>
      <c r="J251" s="5"/>
      <c r="K251" s="9"/>
      <c r="L251" s="9">
        <v>30000</v>
      </c>
      <c r="M251" s="9">
        <v>25000</v>
      </c>
      <c r="N251" s="9"/>
      <c r="O251" s="9"/>
      <c r="P251" s="41">
        <f t="shared" ref="P251:P253" si="655">Q251+R251+S251</f>
        <v>45000</v>
      </c>
      <c r="Q251" s="9">
        <v>20000</v>
      </c>
      <c r="R251" s="9">
        <v>25000</v>
      </c>
      <c r="S251" s="9"/>
      <c r="T251" s="73">
        <f t="shared" ref="T251:T253" si="656">(L251+M251+N251)*-1</f>
        <v>-55000</v>
      </c>
      <c r="U251" s="73">
        <f t="shared" ref="U251:U253" si="657">(Q251+R251)*-1</f>
        <v>-45000</v>
      </c>
      <c r="V251" s="9">
        <f t="shared" ref="V251:V253" si="658">ROUND(T251*0.65,0)</f>
        <v>-35750</v>
      </c>
      <c r="W251" s="9">
        <f t="shared" ref="W251:W253" si="659">ROUND(U251*0.65,0)</f>
        <v>-29250</v>
      </c>
      <c r="X251" s="9">
        <v>48360</v>
      </c>
      <c r="Y251" s="9">
        <v>34344</v>
      </c>
      <c r="Z251" s="78">
        <f t="shared" ref="Z251:Z252" si="660">IF(T251=0,0,ROUND((T251+L251)/X251/12,2))</f>
        <v>-0.04</v>
      </c>
      <c r="AA251" s="78">
        <f t="shared" ref="AA251:AA253" si="661">IF(U251=0,0,ROUND((U251+Q251)/Y251/10,2))</f>
        <v>-7.0000000000000007E-2</v>
      </c>
      <c r="AB251" s="78">
        <f t="shared" ref="AB251:AB253" si="662">Z251+AA251</f>
        <v>-0.11000000000000001</v>
      </c>
      <c r="AC251" s="47">
        <v>-0.06</v>
      </c>
      <c r="AD251" s="47">
        <v>-0.08</v>
      </c>
      <c r="AE251" s="47">
        <f t="shared" ref="AE251:AE253" si="663">AC251+AD251</f>
        <v>-0.14000000000000001</v>
      </c>
    </row>
    <row r="252" spans="1:31" x14ac:dyDescent="0.25">
      <c r="A252" s="5">
        <v>1474</v>
      </c>
      <c r="B252" s="2">
        <v>600029107</v>
      </c>
      <c r="C252" s="7">
        <v>60252774</v>
      </c>
      <c r="D252" s="8" t="s">
        <v>104</v>
      </c>
      <c r="E252" s="20">
        <v>3133</v>
      </c>
      <c r="F252" s="20" t="s">
        <v>112</v>
      </c>
      <c r="G252" s="20" t="s">
        <v>98</v>
      </c>
      <c r="H252" s="41">
        <f t="shared" si="653"/>
        <v>0</v>
      </c>
      <c r="I252" s="41">
        <f t="shared" si="654"/>
        <v>0</v>
      </c>
      <c r="J252" s="5"/>
      <c r="K252" s="9"/>
      <c r="L252" s="9"/>
      <c r="M252" s="9"/>
      <c r="N252" s="9"/>
      <c r="O252" s="9"/>
      <c r="P252" s="41">
        <f t="shared" si="655"/>
        <v>0</v>
      </c>
      <c r="Q252" s="9"/>
      <c r="R252" s="9"/>
      <c r="S252" s="9"/>
      <c r="T252" s="73">
        <f t="shared" si="656"/>
        <v>0</v>
      </c>
      <c r="U252" s="73">
        <f t="shared" si="657"/>
        <v>0</v>
      </c>
      <c r="V252" s="9">
        <f t="shared" si="658"/>
        <v>0</v>
      </c>
      <c r="W252" s="9">
        <f t="shared" si="659"/>
        <v>0</v>
      </c>
      <c r="X252" s="46" t="s">
        <v>229</v>
      </c>
      <c r="Y252" s="46" t="s">
        <v>229</v>
      </c>
      <c r="Z252" s="78">
        <f t="shared" si="660"/>
        <v>0</v>
      </c>
      <c r="AA252" s="78">
        <f t="shared" si="661"/>
        <v>0</v>
      </c>
      <c r="AB252" s="78">
        <f t="shared" si="662"/>
        <v>0</v>
      </c>
      <c r="AC252" s="47">
        <v>0</v>
      </c>
      <c r="AD252" s="47">
        <v>0</v>
      </c>
      <c r="AE252" s="47">
        <f t="shared" si="663"/>
        <v>0</v>
      </c>
    </row>
    <row r="253" spans="1:31" x14ac:dyDescent="0.25">
      <c r="A253" s="5">
        <v>1474</v>
      </c>
      <c r="B253" s="2">
        <v>600029107</v>
      </c>
      <c r="C253" s="7">
        <v>60252774</v>
      </c>
      <c r="D253" s="8" t="s">
        <v>104</v>
      </c>
      <c r="E253" s="2">
        <v>3141</v>
      </c>
      <c r="F253" s="2" t="s">
        <v>20</v>
      </c>
      <c r="G253" s="7" t="s">
        <v>98</v>
      </c>
      <c r="H253" s="41">
        <f t="shared" si="653"/>
        <v>0</v>
      </c>
      <c r="I253" s="41">
        <f t="shared" si="654"/>
        <v>0</v>
      </c>
      <c r="J253" s="5"/>
      <c r="K253" s="9"/>
      <c r="L253" s="9"/>
      <c r="M253" s="9"/>
      <c r="N253" s="9"/>
      <c r="O253" s="9"/>
      <c r="P253" s="41">
        <f t="shared" si="655"/>
        <v>0</v>
      </c>
      <c r="Q253" s="9"/>
      <c r="R253" s="9"/>
      <c r="S253" s="9"/>
      <c r="T253" s="73">
        <f t="shared" si="656"/>
        <v>0</v>
      </c>
      <c r="U253" s="73">
        <f t="shared" si="657"/>
        <v>0</v>
      </c>
      <c r="V253" s="9">
        <f t="shared" si="658"/>
        <v>0</v>
      </c>
      <c r="W253" s="9">
        <f t="shared" si="659"/>
        <v>0</v>
      </c>
      <c r="X253" s="46" t="s">
        <v>229</v>
      </c>
      <c r="Y253" s="9">
        <v>26460</v>
      </c>
      <c r="Z253" s="78">
        <f t="shared" ref="Z253" si="664">IF(T253=0,0,ROUND((T253+L253)/X253/10,2))</f>
        <v>0</v>
      </c>
      <c r="AA253" s="78">
        <f t="shared" si="661"/>
        <v>0</v>
      </c>
      <c r="AB253" s="78">
        <f t="shared" si="662"/>
        <v>0</v>
      </c>
      <c r="AC253" s="47">
        <v>0</v>
      </c>
      <c r="AD253" s="47">
        <v>0</v>
      </c>
      <c r="AE253" s="47">
        <f t="shared" si="663"/>
        <v>0</v>
      </c>
    </row>
    <row r="254" spans="1:31" x14ac:dyDescent="0.25">
      <c r="A254" s="30"/>
      <c r="B254" s="31"/>
      <c r="C254" s="32"/>
      <c r="D254" s="33" t="s">
        <v>200</v>
      </c>
      <c r="E254" s="31"/>
      <c r="F254" s="31"/>
      <c r="G254" s="32"/>
      <c r="H254" s="34">
        <f>SUBTOTAL(9,H251:H253)</f>
        <v>100000</v>
      </c>
      <c r="I254" s="34">
        <f t="shared" ref="I254:AB254" si="665">SUBTOTAL(9,I251:I253)</f>
        <v>55000</v>
      </c>
      <c r="J254" s="34">
        <f t="shared" si="665"/>
        <v>0</v>
      </c>
      <c r="K254" s="34">
        <f t="shared" si="665"/>
        <v>0</v>
      </c>
      <c r="L254" s="34">
        <f t="shared" si="665"/>
        <v>30000</v>
      </c>
      <c r="M254" s="34">
        <f t="shared" si="665"/>
        <v>25000</v>
      </c>
      <c r="N254" s="34">
        <f t="shared" si="665"/>
        <v>0</v>
      </c>
      <c r="O254" s="34">
        <f t="shared" si="665"/>
        <v>0</v>
      </c>
      <c r="P254" s="34">
        <f t="shared" si="665"/>
        <v>45000</v>
      </c>
      <c r="Q254" s="34">
        <f t="shared" si="665"/>
        <v>20000</v>
      </c>
      <c r="R254" s="34">
        <f t="shared" si="665"/>
        <v>25000</v>
      </c>
      <c r="S254" s="34">
        <f t="shared" si="665"/>
        <v>0</v>
      </c>
      <c r="T254" s="34">
        <f t="shared" si="665"/>
        <v>-55000</v>
      </c>
      <c r="U254" s="34">
        <f t="shared" si="665"/>
        <v>-45000</v>
      </c>
      <c r="V254" s="34">
        <f t="shared" si="665"/>
        <v>-35750</v>
      </c>
      <c r="W254" s="34">
        <f t="shared" si="665"/>
        <v>-29250</v>
      </c>
      <c r="X254" s="34">
        <f t="shared" si="665"/>
        <v>48360</v>
      </c>
      <c r="Y254" s="34">
        <f t="shared" si="665"/>
        <v>60804</v>
      </c>
      <c r="Z254" s="48">
        <f t="shared" si="665"/>
        <v>-0.04</v>
      </c>
      <c r="AA254" s="48">
        <f t="shared" si="665"/>
        <v>-7.0000000000000007E-2</v>
      </c>
      <c r="AB254" s="48">
        <f t="shared" si="665"/>
        <v>-0.11000000000000001</v>
      </c>
      <c r="AC254" s="48">
        <v>-0.06</v>
      </c>
      <c r="AD254" s="48">
        <v>-0.08</v>
      </c>
      <c r="AE254" s="48">
        <f t="shared" ref="AE254" si="666">SUBTOTAL(9,AE251:AE253)</f>
        <v>-0.14000000000000001</v>
      </c>
    </row>
    <row r="255" spans="1:31" x14ac:dyDescent="0.25">
      <c r="A255" s="26">
        <v>1475</v>
      </c>
      <c r="B255" s="6">
        <v>600029166</v>
      </c>
      <c r="C255" s="27">
        <v>46748105</v>
      </c>
      <c r="D255" s="28" t="s">
        <v>105</v>
      </c>
      <c r="E255" s="6">
        <v>3133</v>
      </c>
      <c r="F255" s="6" t="s">
        <v>66</v>
      </c>
      <c r="G255" s="27" t="s">
        <v>98</v>
      </c>
      <c r="H255" s="41">
        <f t="shared" ref="H255:H256" si="667">I255+P255</f>
        <v>75000</v>
      </c>
      <c r="I255" s="41">
        <f t="shared" ref="I255:I256" si="668">K255+L255+M255+N255+O255</f>
        <v>15000</v>
      </c>
      <c r="J255" s="5"/>
      <c r="K255" s="9"/>
      <c r="L255" s="9"/>
      <c r="M255" s="9">
        <v>15000</v>
      </c>
      <c r="N255" s="9"/>
      <c r="O255" s="9"/>
      <c r="P255" s="41">
        <f t="shared" ref="P255:P256" si="669">Q255+R255+S255</f>
        <v>60000</v>
      </c>
      <c r="Q255" s="9">
        <v>60000</v>
      </c>
      <c r="R255" s="9"/>
      <c r="S255" s="9"/>
      <c r="T255" s="73">
        <f t="shared" ref="T255:T256" si="670">(L255+M255+N255)*-1</f>
        <v>-15000</v>
      </c>
      <c r="U255" s="73">
        <f t="shared" ref="U255:U256" si="671">(Q255+R255)*-1</f>
        <v>-60000</v>
      </c>
      <c r="V255" s="9">
        <f t="shared" ref="V255:V256" si="672">ROUND(T255*0.65,0)</f>
        <v>-9750</v>
      </c>
      <c r="W255" s="9">
        <f t="shared" ref="W255:W256" si="673">ROUND(U255*0.65,0)</f>
        <v>-39000</v>
      </c>
      <c r="X255" s="9">
        <v>48360</v>
      </c>
      <c r="Y255" s="9">
        <v>34344</v>
      </c>
      <c r="Z255" s="78">
        <f t="shared" ref="Z255:Z256" si="674">IF(T255=0,0,ROUND((T255+L255)/X255/12,2))</f>
        <v>-0.03</v>
      </c>
      <c r="AA255" s="78">
        <f t="shared" ref="AA255:AA256" si="675">IF(U255=0,0,ROUND((U255+Q255)/Y255/10,2))</f>
        <v>0</v>
      </c>
      <c r="AB255" s="78">
        <f t="shared" ref="AB255:AB256" si="676">Z255+AA255</f>
        <v>-0.03</v>
      </c>
      <c r="AC255" s="47">
        <v>-0.02</v>
      </c>
      <c r="AD255" s="47">
        <v>-0.11</v>
      </c>
      <c r="AE255" s="47">
        <f t="shared" ref="AE255:AE256" si="677">AC255+AD255</f>
        <v>-0.13</v>
      </c>
    </row>
    <row r="256" spans="1:31" x14ac:dyDescent="0.25">
      <c r="A256" s="5">
        <v>1475</v>
      </c>
      <c r="B256" s="2">
        <v>600029166</v>
      </c>
      <c r="C256" s="7">
        <v>46748105</v>
      </c>
      <c r="D256" s="8" t="s">
        <v>105</v>
      </c>
      <c r="E256" s="20">
        <v>3133</v>
      </c>
      <c r="F256" s="20" t="s">
        <v>112</v>
      </c>
      <c r="G256" s="20" t="s">
        <v>98</v>
      </c>
      <c r="H256" s="41">
        <f t="shared" si="667"/>
        <v>0</v>
      </c>
      <c r="I256" s="41">
        <f t="shared" si="668"/>
        <v>0</v>
      </c>
      <c r="J256" s="5"/>
      <c r="K256" s="9"/>
      <c r="L256" s="9"/>
      <c r="M256" s="9"/>
      <c r="N256" s="9"/>
      <c r="O256" s="9"/>
      <c r="P256" s="41">
        <f t="shared" si="669"/>
        <v>0</v>
      </c>
      <c r="Q256" s="9"/>
      <c r="R256" s="9"/>
      <c r="S256" s="9"/>
      <c r="T256" s="73">
        <f t="shared" si="670"/>
        <v>0</v>
      </c>
      <c r="U256" s="73">
        <f t="shared" si="671"/>
        <v>0</v>
      </c>
      <c r="V256" s="9">
        <f t="shared" si="672"/>
        <v>0</v>
      </c>
      <c r="W256" s="9">
        <f t="shared" si="673"/>
        <v>0</v>
      </c>
      <c r="X256" s="46" t="s">
        <v>229</v>
      </c>
      <c r="Y256" s="46" t="s">
        <v>229</v>
      </c>
      <c r="Z256" s="78">
        <f t="shared" si="674"/>
        <v>0</v>
      </c>
      <c r="AA256" s="78">
        <f t="shared" si="675"/>
        <v>0</v>
      </c>
      <c r="AB256" s="78">
        <f t="shared" si="676"/>
        <v>0</v>
      </c>
      <c r="AC256" s="47">
        <v>0</v>
      </c>
      <c r="AD256" s="47">
        <v>0</v>
      </c>
      <c r="AE256" s="47">
        <f t="shared" si="677"/>
        <v>0</v>
      </c>
    </row>
    <row r="257" spans="1:31" x14ac:dyDescent="0.25">
      <c r="A257" s="30"/>
      <c r="B257" s="31"/>
      <c r="C257" s="32"/>
      <c r="D257" s="33" t="s">
        <v>201</v>
      </c>
      <c r="E257" s="35"/>
      <c r="F257" s="35"/>
      <c r="G257" s="35"/>
      <c r="H257" s="34">
        <f>SUBTOTAL(9,H255:H256)</f>
        <v>75000</v>
      </c>
      <c r="I257" s="34">
        <f t="shared" ref="I257:AB257" si="678">SUBTOTAL(9,I255:I256)</f>
        <v>15000</v>
      </c>
      <c r="J257" s="34">
        <f t="shared" si="678"/>
        <v>0</v>
      </c>
      <c r="K257" s="34">
        <f t="shared" si="678"/>
        <v>0</v>
      </c>
      <c r="L257" s="34">
        <f t="shared" si="678"/>
        <v>0</v>
      </c>
      <c r="M257" s="34">
        <f t="shared" si="678"/>
        <v>15000</v>
      </c>
      <c r="N257" s="34">
        <f t="shared" si="678"/>
        <v>0</v>
      </c>
      <c r="O257" s="34">
        <f t="shared" si="678"/>
        <v>0</v>
      </c>
      <c r="P257" s="34">
        <f t="shared" si="678"/>
        <v>60000</v>
      </c>
      <c r="Q257" s="34">
        <f t="shared" si="678"/>
        <v>60000</v>
      </c>
      <c r="R257" s="34">
        <f t="shared" si="678"/>
        <v>0</v>
      </c>
      <c r="S257" s="34">
        <f t="shared" si="678"/>
        <v>0</v>
      </c>
      <c r="T257" s="34">
        <f t="shared" si="678"/>
        <v>-15000</v>
      </c>
      <c r="U257" s="34">
        <f t="shared" si="678"/>
        <v>-60000</v>
      </c>
      <c r="V257" s="34">
        <f t="shared" si="678"/>
        <v>-9750</v>
      </c>
      <c r="W257" s="34">
        <f t="shared" si="678"/>
        <v>-39000</v>
      </c>
      <c r="X257" s="34">
        <f t="shared" si="678"/>
        <v>48360</v>
      </c>
      <c r="Y257" s="34">
        <f t="shared" si="678"/>
        <v>34344</v>
      </c>
      <c r="Z257" s="48">
        <f t="shared" si="678"/>
        <v>-0.03</v>
      </c>
      <c r="AA257" s="48">
        <f t="shared" si="678"/>
        <v>0</v>
      </c>
      <c r="AB257" s="48">
        <f t="shared" si="678"/>
        <v>-0.03</v>
      </c>
      <c r="AC257" s="48">
        <v>-0.02</v>
      </c>
      <c r="AD257" s="48">
        <v>-0.11</v>
      </c>
      <c r="AE257" s="48">
        <f t="shared" ref="AE257" si="679">SUBTOTAL(9,AE255:AE256)</f>
        <v>-0.13</v>
      </c>
    </row>
    <row r="258" spans="1:31" x14ac:dyDescent="0.25">
      <c r="A258" s="26">
        <v>1476</v>
      </c>
      <c r="B258" s="6">
        <v>600029808</v>
      </c>
      <c r="C258" s="27">
        <v>855006</v>
      </c>
      <c r="D258" s="28" t="s">
        <v>106</v>
      </c>
      <c r="E258" s="6">
        <v>3133</v>
      </c>
      <c r="F258" s="6" t="s">
        <v>66</v>
      </c>
      <c r="G258" s="27" t="s">
        <v>98</v>
      </c>
      <c r="H258" s="41">
        <f t="shared" ref="H258:H260" si="680">I258+P258</f>
        <v>350000</v>
      </c>
      <c r="I258" s="41">
        <f t="shared" ref="I258:I260" si="681">K258+L258+M258+N258+O258</f>
        <v>250000</v>
      </c>
      <c r="J258" s="5"/>
      <c r="K258" s="9"/>
      <c r="L258" s="9">
        <v>100000</v>
      </c>
      <c r="M258" s="9">
        <v>150000</v>
      </c>
      <c r="N258" s="9"/>
      <c r="O258" s="9"/>
      <c r="P258" s="41">
        <f t="shared" ref="P258:P260" si="682">Q258+R258+S258</f>
        <v>100000</v>
      </c>
      <c r="Q258" s="9">
        <v>80000</v>
      </c>
      <c r="R258" s="9">
        <v>20000</v>
      </c>
      <c r="S258" s="9"/>
      <c r="T258" s="73">
        <f t="shared" ref="T258:T260" si="683">(L258+M258+N258)*-1</f>
        <v>-250000</v>
      </c>
      <c r="U258" s="73">
        <f t="shared" ref="U258:U260" si="684">(Q258+R258)*-1</f>
        <v>-100000</v>
      </c>
      <c r="V258" s="9">
        <f t="shared" ref="V258:V260" si="685">ROUND(T258*0.65,0)</f>
        <v>-162500</v>
      </c>
      <c r="W258" s="9">
        <f t="shared" ref="W258:W260" si="686">ROUND(U258*0.65,0)</f>
        <v>-65000</v>
      </c>
      <c r="X258" s="9">
        <v>48360</v>
      </c>
      <c r="Y258" s="9">
        <v>34344</v>
      </c>
      <c r="Z258" s="78">
        <f t="shared" ref="Z258:Z259" si="687">IF(T258=0,0,ROUND((T258+L258)/X258/12,2))</f>
        <v>-0.26</v>
      </c>
      <c r="AA258" s="78">
        <f t="shared" ref="AA258:AA260" si="688">IF(U258=0,0,ROUND((U258+Q258)/Y258/10,2))</f>
        <v>-0.06</v>
      </c>
      <c r="AB258" s="78">
        <f t="shared" ref="AB258:AB260" si="689">Z258+AA258</f>
        <v>-0.32</v>
      </c>
      <c r="AC258" s="47">
        <v>-0.28000000000000003</v>
      </c>
      <c r="AD258" s="47">
        <v>-0.19</v>
      </c>
      <c r="AE258" s="47">
        <f t="shared" ref="AE258:AE260" si="690">AC258+AD258</f>
        <v>-0.47000000000000003</v>
      </c>
    </row>
    <row r="259" spans="1:31" x14ac:dyDescent="0.25">
      <c r="A259" s="5">
        <v>1476</v>
      </c>
      <c r="B259" s="2">
        <v>600029808</v>
      </c>
      <c r="C259" s="7">
        <v>855006</v>
      </c>
      <c r="D259" s="8" t="s">
        <v>106</v>
      </c>
      <c r="E259" s="20">
        <v>3133</v>
      </c>
      <c r="F259" s="20" t="s">
        <v>112</v>
      </c>
      <c r="G259" s="20" t="s">
        <v>98</v>
      </c>
      <c r="H259" s="41">
        <f t="shared" si="680"/>
        <v>0</v>
      </c>
      <c r="I259" s="41">
        <f t="shared" si="681"/>
        <v>0</v>
      </c>
      <c r="J259" s="5"/>
      <c r="K259" s="9"/>
      <c r="L259" s="9"/>
      <c r="M259" s="9"/>
      <c r="N259" s="9"/>
      <c r="O259" s="9"/>
      <c r="P259" s="41">
        <f t="shared" si="682"/>
        <v>0</v>
      </c>
      <c r="Q259" s="9"/>
      <c r="R259" s="9"/>
      <c r="S259" s="9"/>
      <c r="T259" s="73">
        <f t="shared" si="683"/>
        <v>0</v>
      </c>
      <c r="U259" s="73">
        <f t="shared" si="684"/>
        <v>0</v>
      </c>
      <c r="V259" s="9">
        <f t="shared" si="685"/>
        <v>0</v>
      </c>
      <c r="W259" s="9">
        <f t="shared" si="686"/>
        <v>0</v>
      </c>
      <c r="X259" s="46" t="s">
        <v>229</v>
      </c>
      <c r="Y259" s="46" t="s">
        <v>229</v>
      </c>
      <c r="Z259" s="78">
        <f t="shared" si="687"/>
        <v>0</v>
      </c>
      <c r="AA259" s="78">
        <f t="shared" si="688"/>
        <v>0</v>
      </c>
      <c r="AB259" s="78">
        <f t="shared" si="689"/>
        <v>0</v>
      </c>
      <c r="AC259" s="47">
        <v>0</v>
      </c>
      <c r="AD259" s="47">
        <v>0</v>
      </c>
      <c r="AE259" s="47">
        <f t="shared" si="690"/>
        <v>0</v>
      </c>
    </row>
    <row r="260" spans="1:31" x14ac:dyDescent="0.25">
      <c r="A260" s="5">
        <v>1476</v>
      </c>
      <c r="B260" s="2">
        <v>600029808</v>
      </c>
      <c r="C260" s="7">
        <v>855006</v>
      </c>
      <c r="D260" s="8" t="s">
        <v>106</v>
      </c>
      <c r="E260" s="2">
        <v>3141</v>
      </c>
      <c r="F260" s="2" t="s">
        <v>20</v>
      </c>
      <c r="G260" s="7" t="s">
        <v>98</v>
      </c>
      <c r="H260" s="41">
        <f t="shared" si="680"/>
        <v>0</v>
      </c>
      <c r="I260" s="41">
        <f t="shared" si="681"/>
        <v>0</v>
      </c>
      <c r="J260" s="5"/>
      <c r="K260" s="9"/>
      <c r="L260" s="9"/>
      <c r="M260" s="9"/>
      <c r="N260" s="9"/>
      <c r="O260" s="9"/>
      <c r="P260" s="41">
        <f t="shared" si="682"/>
        <v>0</v>
      </c>
      <c r="Q260" s="9"/>
      <c r="R260" s="9"/>
      <c r="S260" s="9"/>
      <c r="T260" s="73">
        <f t="shared" si="683"/>
        <v>0</v>
      </c>
      <c r="U260" s="73">
        <f t="shared" si="684"/>
        <v>0</v>
      </c>
      <c r="V260" s="9">
        <f t="shared" si="685"/>
        <v>0</v>
      </c>
      <c r="W260" s="9">
        <f t="shared" si="686"/>
        <v>0</v>
      </c>
      <c r="X260" s="46" t="s">
        <v>229</v>
      </c>
      <c r="Y260" s="9">
        <v>26460</v>
      </c>
      <c r="Z260" s="78">
        <f t="shared" ref="Z260" si="691">IF(T260=0,0,ROUND((T260+L260)/X260/10,2))</f>
        <v>0</v>
      </c>
      <c r="AA260" s="78">
        <f t="shared" si="688"/>
        <v>0</v>
      </c>
      <c r="AB260" s="78">
        <f t="shared" si="689"/>
        <v>0</v>
      </c>
      <c r="AC260" s="47">
        <v>0</v>
      </c>
      <c r="AD260" s="47">
        <v>0</v>
      </c>
      <c r="AE260" s="47">
        <f t="shared" si="690"/>
        <v>0</v>
      </c>
    </row>
    <row r="261" spans="1:31" x14ac:dyDescent="0.25">
      <c r="A261" s="30"/>
      <c r="B261" s="31"/>
      <c r="C261" s="32"/>
      <c r="D261" s="33" t="s">
        <v>202</v>
      </c>
      <c r="E261" s="31"/>
      <c r="F261" s="31"/>
      <c r="G261" s="32"/>
      <c r="H261" s="34">
        <f>SUBTOTAL(9,H258:H260)</f>
        <v>350000</v>
      </c>
      <c r="I261" s="34">
        <f t="shared" ref="I261:AB261" si="692">SUBTOTAL(9,I258:I260)</f>
        <v>250000</v>
      </c>
      <c r="J261" s="34">
        <f t="shared" si="692"/>
        <v>0</v>
      </c>
      <c r="K261" s="34">
        <f t="shared" si="692"/>
        <v>0</v>
      </c>
      <c r="L261" s="34">
        <f t="shared" si="692"/>
        <v>100000</v>
      </c>
      <c r="M261" s="34">
        <f t="shared" si="692"/>
        <v>150000</v>
      </c>
      <c r="N261" s="34">
        <f t="shared" si="692"/>
        <v>0</v>
      </c>
      <c r="O261" s="34">
        <f t="shared" si="692"/>
        <v>0</v>
      </c>
      <c r="P261" s="34">
        <f t="shared" si="692"/>
        <v>100000</v>
      </c>
      <c r="Q261" s="34">
        <f t="shared" si="692"/>
        <v>80000</v>
      </c>
      <c r="R261" s="34">
        <f t="shared" si="692"/>
        <v>20000</v>
      </c>
      <c r="S261" s="34">
        <f t="shared" si="692"/>
        <v>0</v>
      </c>
      <c r="T261" s="34">
        <f t="shared" si="692"/>
        <v>-250000</v>
      </c>
      <c r="U261" s="34">
        <f t="shared" si="692"/>
        <v>-100000</v>
      </c>
      <c r="V261" s="34">
        <f t="shared" si="692"/>
        <v>-162500</v>
      </c>
      <c r="W261" s="34">
        <f t="shared" si="692"/>
        <v>-65000</v>
      </c>
      <c r="X261" s="34">
        <f t="shared" si="692"/>
        <v>48360</v>
      </c>
      <c r="Y261" s="34">
        <f t="shared" si="692"/>
        <v>60804</v>
      </c>
      <c r="Z261" s="48">
        <f t="shared" si="692"/>
        <v>-0.26</v>
      </c>
      <c r="AA261" s="48">
        <f t="shared" si="692"/>
        <v>-0.06</v>
      </c>
      <c r="AB261" s="48">
        <f t="shared" si="692"/>
        <v>-0.32</v>
      </c>
      <c r="AC261" s="48">
        <v>-0.28000000000000003</v>
      </c>
      <c r="AD261" s="48">
        <v>-0.19</v>
      </c>
      <c r="AE261" s="48">
        <f t="shared" ref="AE261" si="693">SUBTOTAL(9,AE258:AE260)</f>
        <v>-0.47000000000000003</v>
      </c>
    </row>
    <row r="262" spans="1:31" x14ac:dyDescent="0.25">
      <c r="A262" s="26">
        <v>1491</v>
      </c>
      <c r="B262" s="6">
        <v>600033392</v>
      </c>
      <c r="C262" s="27">
        <v>70948801</v>
      </c>
      <c r="D262" s="28" t="s">
        <v>107</v>
      </c>
      <c r="E262" s="6">
        <v>3146</v>
      </c>
      <c r="F262" s="6" t="s">
        <v>67</v>
      </c>
      <c r="G262" s="27" t="s">
        <v>98</v>
      </c>
      <c r="H262" s="41">
        <f t="shared" ref="H262:H263" si="694">I262+P262</f>
        <v>0</v>
      </c>
      <c r="I262" s="41">
        <f t="shared" ref="I262:I263" si="695">K262+L262+M262+N262+O262</f>
        <v>0</v>
      </c>
      <c r="J262" s="5"/>
      <c r="K262" s="9"/>
      <c r="L262" s="9"/>
      <c r="M262" s="9"/>
      <c r="N262" s="9"/>
      <c r="O262" s="9"/>
      <c r="P262" s="41">
        <f t="shared" ref="P262:P263" si="696">Q262+R262+S262</f>
        <v>0</v>
      </c>
      <c r="Q262" s="9"/>
      <c r="R262" s="9"/>
      <c r="S262" s="9"/>
      <c r="T262" s="73">
        <f t="shared" ref="T262:T263" si="697">(L262+M262+N262)*-1</f>
        <v>0</v>
      </c>
      <c r="U262" s="73">
        <f t="shared" ref="U262:U263" si="698">(Q262+R262)*-1</f>
        <v>0</v>
      </c>
      <c r="V262" s="9">
        <f t="shared" ref="V262:V263" si="699">ROUND(T262*0.65,0)</f>
        <v>0</v>
      </c>
      <c r="W262" s="9">
        <f t="shared" ref="W262:W263" si="700">ROUND(U262*0.65,0)</f>
        <v>0</v>
      </c>
      <c r="X262" s="9">
        <v>51896</v>
      </c>
      <c r="Y262" s="9">
        <v>34668</v>
      </c>
      <c r="Z262" s="78">
        <f t="shared" ref="Z262:Z263" si="701">IF(T262=0,0,ROUND((T262+L262)/X262/10,2))</f>
        <v>0</v>
      </c>
      <c r="AA262" s="78">
        <f t="shared" ref="AA262:AA263" si="702">IF(U262=0,0,ROUND((U262+Q262)/Y262/10,2))</f>
        <v>0</v>
      </c>
      <c r="AB262" s="78">
        <f t="shared" ref="AB262:AB263" si="703">Z262+AA262</f>
        <v>0</v>
      </c>
      <c r="AC262" s="47">
        <v>0</v>
      </c>
      <c r="AD262" s="47">
        <v>0</v>
      </c>
      <c r="AE262" s="47">
        <f t="shared" ref="AE262:AE263" si="704">AC262+AD262</f>
        <v>0</v>
      </c>
    </row>
    <row r="263" spans="1:31" x14ac:dyDescent="0.25">
      <c r="A263" s="5">
        <v>1491</v>
      </c>
      <c r="B263" s="2">
        <v>600033392</v>
      </c>
      <c r="C263" s="7">
        <v>70948801</v>
      </c>
      <c r="D263" s="8" t="s">
        <v>107</v>
      </c>
      <c r="E263" s="20">
        <v>3146</v>
      </c>
      <c r="F263" s="20" t="s">
        <v>112</v>
      </c>
      <c r="G263" s="20" t="s">
        <v>98</v>
      </c>
      <c r="H263" s="41">
        <f t="shared" si="694"/>
        <v>0</v>
      </c>
      <c r="I263" s="41">
        <f t="shared" si="695"/>
        <v>0</v>
      </c>
      <c r="J263" s="5"/>
      <c r="K263" s="9"/>
      <c r="L263" s="9"/>
      <c r="M263" s="9"/>
      <c r="N263" s="9"/>
      <c r="O263" s="9"/>
      <c r="P263" s="41">
        <f t="shared" si="696"/>
        <v>0</v>
      </c>
      <c r="Q263" s="9"/>
      <c r="R263" s="9"/>
      <c r="S263" s="9"/>
      <c r="T263" s="73">
        <f t="shared" si="697"/>
        <v>0</v>
      </c>
      <c r="U263" s="73">
        <f t="shared" si="698"/>
        <v>0</v>
      </c>
      <c r="V263" s="9">
        <f t="shared" si="699"/>
        <v>0</v>
      </c>
      <c r="W263" s="9">
        <f t="shared" si="700"/>
        <v>0</v>
      </c>
      <c r="X263" s="46" t="s">
        <v>229</v>
      </c>
      <c r="Y263" s="46" t="s">
        <v>229</v>
      </c>
      <c r="Z263" s="78">
        <f t="shared" si="701"/>
        <v>0</v>
      </c>
      <c r="AA263" s="78">
        <f t="shared" si="702"/>
        <v>0</v>
      </c>
      <c r="AB263" s="78">
        <f t="shared" si="703"/>
        <v>0</v>
      </c>
      <c r="AC263" s="47">
        <v>0</v>
      </c>
      <c r="AD263" s="47">
        <v>0</v>
      </c>
      <c r="AE263" s="47">
        <f t="shared" si="704"/>
        <v>0</v>
      </c>
    </row>
    <row r="264" spans="1:31" x14ac:dyDescent="0.25">
      <c r="A264" s="30"/>
      <c r="B264" s="31"/>
      <c r="C264" s="32"/>
      <c r="D264" s="33" t="s">
        <v>203</v>
      </c>
      <c r="E264" s="35"/>
      <c r="F264" s="35"/>
      <c r="G264" s="35"/>
      <c r="H264" s="34">
        <f>SUBTOTAL(9,H262:H263)</f>
        <v>0</v>
      </c>
      <c r="I264" s="34">
        <f t="shared" ref="I264:AB264" si="705">SUBTOTAL(9,I262:I263)</f>
        <v>0</v>
      </c>
      <c r="J264" s="34">
        <f t="shared" si="705"/>
        <v>0</v>
      </c>
      <c r="K264" s="34">
        <f t="shared" si="705"/>
        <v>0</v>
      </c>
      <c r="L264" s="34">
        <f t="shared" si="705"/>
        <v>0</v>
      </c>
      <c r="M264" s="34">
        <f t="shared" si="705"/>
        <v>0</v>
      </c>
      <c r="N264" s="34">
        <f t="shared" si="705"/>
        <v>0</v>
      </c>
      <c r="O264" s="34">
        <f t="shared" si="705"/>
        <v>0</v>
      </c>
      <c r="P264" s="34">
        <f t="shared" si="705"/>
        <v>0</v>
      </c>
      <c r="Q264" s="34">
        <f t="shared" si="705"/>
        <v>0</v>
      </c>
      <c r="R264" s="34">
        <f t="shared" si="705"/>
        <v>0</v>
      </c>
      <c r="S264" s="34">
        <f t="shared" si="705"/>
        <v>0</v>
      </c>
      <c r="T264" s="34">
        <f t="shared" si="705"/>
        <v>0</v>
      </c>
      <c r="U264" s="34">
        <f t="shared" si="705"/>
        <v>0</v>
      </c>
      <c r="V264" s="34">
        <f t="shared" si="705"/>
        <v>0</v>
      </c>
      <c r="W264" s="34">
        <f t="shared" si="705"/>
        <v>0</v>
      </c>
      <c r="X264" s="34">
        <f t="shared" si="705"/>
        <v>51896</v>
      </c>
      <c r="Y264" s="34">
        <f t="shared" si="705"/>
        <v>34668</v>
      </c>
      <c r="Z264" s="48">
        <f t="shared" si="705"/>
        <v>0</v>
      </c>
      <c r="AA264" s="48">
        <f t="shared" si="705"/>
        <v>0</v>
      </c>
      <c r="AB264" s="48">
        <f t="shared" si="705"/>
        <v>0</v>
      </c>
      <c r="AC264" s="48">
        <v>0</v>
      </c>
      <c r="AD264" s="48">
        <v>0</v>
      </c>
      <c r="AE264" s="48">
        <f t="shared" ref="AE264" si="706">SUBTOTAL(9,AE262:AE263)</f>
        <v>0</v>
      </c>
    </row>
    <row r="265" spans="1:31" x14ac:dyDescent="0.25">
      <c r="A265" s="26">
        <v>1492</v>
      </c>
      <c r="B265" s="6">
        <v>600033511</v>
      </c>
      <c r="C265" s="27">
        <v>70948798</v>
      </c>
      <c r="D265" s="28" t="s">
        <v>108</v>
      </c>
      <c r="E265" s="6">
        <v>3146</v>
      </c>
      <c r="F265" s="6" t="s">
        <v>67</v>
      </c>
      <c r="G265" s="27" t="s">
        <v>98</v>
      </c>
      <c r="H265" s="41">
        <f t="shared" ref="H265:H266" si="707">I265+P265</f>
        <v>0</v>
      </c>
      <c r="I265" s="41">
        <f t="shared" ref="I265:I266" si="708">K265+L265+M265+N265+O265</f>
        <v>0</v>
      </c>
      <c r="J265" s="5"/>
      <c r="K265" s="9"/>
      <c r="L265" s="9"/>
      <c r="M265" s="9"/>
      <c r="N265" s="9"/>
      <c r="O265" s="9"/>
      <c r="P265" s="41">
        <f t="shared" ref="P265:P266" si="709">Q265+R265+S265</f>
        <v>0</v>
      </c>
      <c r="Q265" s="9"/>
      <c r="R265" s="9"/>
      <c r="S265" s="9"/>
      <c r="T265" s="73">
        <f t="shared" ref="T265:T266" si="710">(L265+M265+N265)*-1</f>
        <v>0</v>
      </c>
      <c r="U265" s="73">
        <f t="shared" ref="U265:U266" si="711">(Q265+R265)*-1</f>
        <v>0</v>
      </c>
      <c r="V265" s="9">
        <f t="shared" ref="V265:V266" si="712">ROUND(T265*0.65,0)</f>
        <v>0</v>
      </c>
      <c r="W265" s="9">
        <f t="shared" ref="W265:W266" si="713">ROUND(U265*0.65,0)</f>
        <v>0</v>
      </c>
      <c r="X265" s="9">
        <v>51896</v>
      </c>
      <c r="Y265" s="9">
        <v>34668</v>
      </c>
      <c r="Z265" s="78">
        <f t="shared" ref="Z265:Z266" si="714">IF(T265=0,0,ROUND((T265+L265)/X265/10,2))</f>
        <v>0</v>
      </c>
      <c r="AA265" s="78">
        <f t="shared" ref="AA265:AA266" si="715">IF(U265=0,0,ROUND((U265+Q265)/Y265/10,2))</f>
        <v>0</v>
      </c>
      <c r="AB265" s="78">
        <f t="shared" ref="AB265:AB266" si="716">Z265+AA265</f>
        <v>0</v>
      </c>
      <c r="AC265" s="47">
        <v>0</v>
      </c>
      <c r="AD265" s="47">
        <v>0</v>
      </c>
      <c r="AE265" s="47">
        <f t="shared" ref="AE265:AE266" si="717">AC265+AD265</f>
        <v>0</v>
      </c>
    </row>
    <row r="266" spans="1:31" x14ac:dyDescent="0.25">
      <c r="A266" s="5">
        <v>1492</v>
      </c>
      <c r="B266" s="2">
        <v>600033511</v>
      </c>
      <c r="C266" s="7">
        <v>70948798</v>
      </c>
      <c r="D266" s="8" t="s">
        <v>108</v>
      </c>
      <c r="E266" s="20">
        <v>3146</v>
      </c>
      <c r="F266" s="20" t="s">
        <v>112</v>
      </c>
      <c r="G266" s="20" t="s">
        <v>98</v>
      </c>
      <c r="H266" s="41">
        <f t="shared" si="707"/>
        <v>0</v>
      </c>
      <c r="I266" s="41">
        <f t="shared" si="708"/>
        <v>0</v>
      </c>
      <c r="J266" s="5"/>
      <c r="K266" s="9"/>
      <c r="L266" s="9"/>
      <c r="M266" s="9"/>
      <c r="N266" s="9"/>
      <c r="O266" s="9"/>
      <c r="P266" s="41">
        <f t="shared" si="709"/>
        <v>0</v>
      </c>
      <c r="Q266" s="9"/>
      <c r="R266" s="9"/>
      <c r="S266" s="9"/>
      <c r="T266" s="73">
        <f t="shared" si="710"/>
        <v>0</v>
      </c>
      <c r="U266" s="73">
        <f t="shared" si="711"/>
        <v>0</v>
      </c>
      <c r="V266" s="9">
        <f t="shared" si="712"/>
        <v>0</v>
      </c>
      <c r="W266" s="9">
        <f t="shared" si="713"/>
        <v>0</v>
      </c>
      <c r="X266" s="46" t="s">
        <v>229</v>
      </c>
      <c r="Y266" s="46" t="s">
        <v>229</v>
      </c>
      <c r="Z266" s="78">
        <f t="shared" si="714"/>
        <v>0</v>
      </c>
      <c r="AA266" s="78">
        <f t="shared" si="715"/>
        <v>0</v>
      </c>
      <c r="AB266" s="78">
        <f t="shared" si="716"/>
        <v>0</v>
      </c>
      <c r="AC266" s="47">
        <v>0</v>
      </c>
      <c r="AD266" s="47">
        <v>0</v>
      </c>
      <c r="AE266" s="47">
        <f t="shared" si="717"/>
        <v>0</v>
      </c>
    </row>
    <row r="267" spans="1:31" x14ac:dyDescent="0.25">
      <c r="A267" s="30"/>
      <c r="B267" s="31"/>
      <c r="C267" s="32"/>
      <c r="D267" s="33" t="s">
        <v>204</v>
      </c>
      <c r="E267" s="35"/>
      <c r="F267" s="35"/>
      <c r="G267" s="35"/>
      <c r="H267" s="34">
        <f>SUBTOTAL(9,H265:H266)</f>
        <v>0</v>
      </c>
      <c r="I267" s="34">
        <f t="shared" ref="I267:AB267" si="718">SUBTOTAL(9,I265:I266)</f>
        <v>0</v>
      </c>
      <c r="J267" s="34">
        <f t="shared" si="718"/>
        <v>0</v>
      </c>
      <c r="K267" s="34">
        <f t="shared" si="718"/>
        <v>0</v>
      </c>
      <c r="L267" s="34">
        <f t="shared" si="718"/>
        <v>0</v>
      </c>
      <c r="M267" s="34">
        <f t="shared" si="718"/>
        <v>0</v>
      </c>
      <c r="N267" s="34">
        <f t="shared" si="718"/>
        <v>0</v>
      </c>
      <c r="O267" s="34">
        <f t="shared" si="718"/>
        <v>0</v>
      </c>
      <c r="P267" s="34">
        <f t="shared" si="718"/>
        <v>0</v>
      </c>
      <c r="Q267" s="34">
        <f t="shared" si="718"/>
        <v>0</v>
      </c>
      <c r="R267" s="34">
        <f t="shared" si="718"/>
        <v>0</v>
      </c>
      <c r="S267" s="34">
        <f t="shared" si="718"/>
        <v>0</v>
      </c>
      <c r="T267" s="34">
        <f t="shared" si="718"/>
        <v>0</v>
      </c>
      <c r="U267" s="34">
        <f t="shared" si="718"/>
        <v>0</v>
      </c>
      <c r="V267" s="34">
        <f t="shared" si="718"/>
        <v>0</v>
      </c>
      <c r="W267" s="34">
        <f t="shared" si="718"/>
        <v>0</v>
      </c>
      <c r="X267" s="34">
        <f t="shared" si="718"/>
        <v>51896</v>
      </c>
      <c r="Y267" s="34">
        <f t="shared" si="718"/>
        <v>34668</v>
      </c>
      <c r="Z267" s="48">
        <f t="shared" si="718"/>
        <v>0</v>
      </c>
      <c r="AA267" s="48">
        <f t="shared" si="718"/>
        <v>0</v>
      </c>
      <c r="AB267" s="48">
        <f t="shared" si="718"/>
        <v>0</v>
      </c>
      <c r="AC267" s="48">
        <v>0</v>
      </c>
      <c r="AD267" s="48">
        <v>0</v>
      </c>
      <c r="AE267" s="48">
        <f t="shared" ref="AE267" si="719">SUBTOTAL(9,AE265:AE266)</f>
        <v>0</v>
      </c>
    </row>
    <row r="268" spans="1:31" x14ac:dyDescent="0.25">
      <c r="A268" s="26">
        <v>1493</v>
      </c>
      <c r="B268" s="6">
        <v>600033597</v>
      </c>
      <c r="C268" s="27">
        <v>70848211</v>
      </c>
      <c r="D268" s="28" t="s">
        <v>109</v>
      </c>
      <c r="E268" s="6">
        <v>3146</v>
      </c>
      <c r="F268" s="6" t="s">
        <v>67</v>
      </c>
      <c r="G268" s="27" t="s">
        <v>98</v>
      </c>
      <c r="H268" s="41">
        <f t="shared" ref="H268:H269" si="720">I268+P268</f>
        <v>40000</v>
      </c>
      <c r="I268" s="41">
        <f t="shared" ref="I268:I269" si="721">K268+L268+M268+N268+O268</f>
        <v>0</v>
      </c>
      <c r="J268" s="5"/>
      <c r="K268" s="9"/>
      <c r="L268" s="9"/>
      <c r="M268" s="9"/>
      <c r="N268" s="9"/>
      <c r="O268" s="9"/>
      <c r="P268" s="41">
        <f t="shared" ref="P268:P269" si="722">Q268+R268+S268</f>
        <v>40000</v>
      </c>
      <c r="Q268" s="9"/>
      <c r="R268" s="9">
        <v>40000</v>
      </c>
      <c r="S268" s="9"/>
      <c r="T268" s="73">
        <f t="shared" ref="T268:T269" si="723">(L268+M268+N268)*-1</f>
        <v>0</v>
      </c>
      <c r="U268" s="73">
        <f t="shared" ref="U268:U269" si="724">(Q268+R268)*-1</f>
        <v>-40000</v>
      </c>
      <c r="V268" s="9">
        <f t="shared" ref="V268:V269" si="725">ROUND(T268*0.65,0)</f>
        <v>0</v>
      </c>
      <c r="W268" s="9">
        <f t="shared" ref="W268:W269" si="726">ROUND(U268*0.65,0)</f>
        <v>-26000</v>
      </c>
      <c r="X268" s="9">
        <v>51896</v>
      </c>
      <c r="Y268" s="9">
        <v>34668</v>
      </c>
      <c r="Z268" s="78">
        <f t="shared" ref="Z268:Z269" si="727">IF(T268=0,0,ROUND((T268+L268)/X268/10,2))</f>
        <v>0</v>
      </c>
      <c r="AA268" s="78">
        <f t="shared" ref="AA268:AA269" si="728">IF(U268=0,0,ROUND((U268+Q268)/Y268/10,2))</f>
        <v>-0.12</v>
      </c>
      <c r="AB268" s="78">
        <f t="shared" ref="AB268:AB269" si="729">Z268+AA268</f>
        <v>-0.12</v>
      </c>
      <c r="AC268" s="47">
        <v>0</v>
      </c>
      <c r="AD268" s="47">
        <v>-0.08</v>
      </c>
      <c r="AE268" s="47">
        <f t="shared" ref="AE268:AE269" si="730">AC268+AD268</f>
        <v>-0.08</v>
      </c>
    </row>
    <row r="269" spans="1:31" x14ac:dyDescent="0.25">
      <c r="A269" s="5">
        <v>1493</v>
      </c>
      <c r="B269" s="2">
        <v>600033597</v>
      </c>
      <c r="C269" s="7">
        <v>70848211</v>
      </c>
      <c r="D269" s="8" t="s">
        <v>109</v>
      </c>
      <c r="E269" s="20">
        <v>3146</v>
      </c>
      <c r="F269" s="20" t="s">
        <v>112</v>
      </c>
      <c r="G269" s="20" t="s">
        <v>98</v>
      </c>
      <c r="H269" s="41">
        <f t="shared" si="720"/>
        <v>0</v>
      </c>
      <c r="I269" s="41">
        <f t="shared" si="721"/>
        <v>0</v>
      </c>
      <c r="J269" s="5"/>
      <c r="K269" s="9"/>
      <c r="L269" s="9"/>
      <c r="M269" s="9"/>
      <c r="N269" s="9"/>
      <c r="O269" s="9"/>
      <c r="P269" s="41">
        <f t="shared" si="722"/>
        <v>0</v>
      </c>
      <c r="Q269" s="9"/>
      <c r="R269" s="9"/>
      <c r="S269" s="9"/>
      <c r="T269" s="73">
        <f t="shared" si="723"/>
        <v>0</v>
      </c>
      <c r="U269" s="73">
        <f t="shared" si="724"/>
        <v>0</v>
      </c>
      <c r="V269" s="9">
        <f t="shared" si="725"/>
        <v>0</v>
      </c>
      <c r="W269" s="9">
        <f t="shared" si="726"/>
        <v>0</v>
      </c>
      <c r="X269" s="46" t="s">
        <v>229</v>
      </c>
      <c r="Y269" s="46" t="s">
        <v>229</v>
      </c>
      <c r="Z269" s="78">
        <f t="shared" si="727"/>
        <v>0</v>
      </c>
      <c r="AA269" s="78">
        <f t="shared" si="728"/>
        <v>0</v>
      </c>
      <c r="AB269" s="78">
        <f t="shared" si="729"/>
        <v>0</v>
      </c>
      <c r="AC269" s="47">
        <v>0</v>
      </c>
      <c r="AD269" s="47">
        <v>0</v>
      </c>
      <c r="AE269" s="47">
        <f t="shared" si="730"/>
        <v>0</v>
      </c>
    </row>
    <row r="270" spans="1:31" x14ac:dyDescent="0.25">
      <c r="A270" s="30"/>
      <c r="B270" s="31"/>
      <c r="C270" s="32"/>
      <c r="D270" s="33" t="s">
        <v>205</v>
      </c>
      <c r="E270" s="35"/>
      <c r="F270" s="35"/>
      <c r="G270" s="35"/>
      <c r="H270" s="34">
        <f>SUBTOTAL(9,H268:H269)</f>
        <v>40000</v>
      </c>
      <c r="I270" s="34">
        <f t="shared" ref="I270:AB270" si="731">SUBTOTAL(9,I268:I269)</f>
        <v>0</v>
      </c>
      <c r="J270" s="34">
        <f t="shared" si="731"/>
        <v>0</v>
      </c>
      <c r="K270" s="34">
        <f t="shared" si="731"/>
        <v>0</v>
      </c>
      <c r="L270" s="34">
        <f t="shared" si="731"/>
        <v>0</v>
      </c>
      <c r="M270" s="34">
        <f t="shared" si="731"/>
        <v>0</v>
      </c>
      <c r="N270" s="34">
        <f t="shared" si="731"/>
        <v>0</v>
      </c>
      <c r="O270" s="34">
        <f t="shared" si="731"/>
        <v>0</v>
      </c>
      <c r="P270" s="34">
        <f t="shared" si="731"/>
        <v>40000</v>
      </c>
      <c r="Q270" s="34">
        <f t="shared" si="731"/>
        <v>0</v>
      </c>
      <c r="R270" s="34">
        <f t="shared" si="731"/>
        <v>40000</v>
      </c>
      <c r="S270" s="34">
        <f t="shared" si="731"/>
        <v>0</v>
      </c>
      <c r="T270" s="34">
        <f t="shared" si="731"/>
        <v>0</v>
      </c>
      <c r="U270" s="34">
        <f t="shared" si="731"/>
        <v>-40000</v>
      </c>
      <c r="V270" s="34">
        <f t="shared" si="731"/>
        <v>0</v>
      </c>
      <c r="W270" s="34">
        <f t="shared" si="731"/>
        <v>-26000</v>
      </c>
      <c r="X270" s="34">
        <f t="shared" si="731"/>
        <v>51896</v>
      </c>
      <c r="Y270" s="34">
        <f t="shared" si="731"/>
        <v>34668</v>
      </c>
      <c r="Z270" s="48">
        <f t="shared" si="731"/>
        <v>0</v>
      </c>
      <c r="AA270" s="48">
        <f t="shared" si="731"/>
        <v>-0.12</v>
      </c>
      <c r="AB270" s="48">
        <f t="shared" si="731"/>
        <v>-0.12</v>
      </c>
      <c r="AC270" s="48">
        <v>0</v>
      </c>
      <c r="AD270" s="48">
        <v>-0.08</v>
      </c>
      <c r="AE270" s="48">
        <f t="shared" ref="AE270" si="732">SUBTOTAL(9,AE268:AE269)</f>
        <v>-0.08</v>
      </c>
    </row>
    <row r="271" spans="1:31" x14ac:dyDescent="0.25">
      <c r="A271" s="26">
        <v>1494</v>
      </c>
      <c r="B271" s="6">
        <v>600034062</v>
      </c>
      <c r="C271" s="27">
        <v>70948810</v>
      </c>
      <c r="D271" s="28" t="s">
        <v>110</v>
      </c>
      <c r="E271" s="6">
        <v>3146</v>
      </c>
      <c r="F271" s="6" t="s">
        <v>67</v>
      </c>
      <c r="G271" s="27" t="s">
        <v>98</v>
      </c>
      <c r="H271" s="41">
        <f t="shared" ref="H271:H273" si="733">I271+P271</f>
        <v>5000</v>
      </c>
      <c r="I271" s="41">
        <f t="shared" ref="I271:I273" si="734">K271+L271+M271+N271+O271</f>
        <v>0</v>
      </c>
      <c r="J271" s="5"/>
      <c r="K271" s="9"/>
      <c r="L271" s="9"/>
      <c r="M271" s="9"/>
      <c r="N271" s="9"/>
      <c r="O271" s="9"/>
      <c r="P271" s="41">
        <f t="shared" ref="P271:P273" si="735">Q271+R271+S271</f>
        <v>5000</v>
      </c>
      <c r="Q271" s="9"/>
      <c r="R271" s="9">
        <v>5000</v>
      </c>
      <c r="S271" s="9"/>
      <c r="T271" s="73">
        <f t="shared" ref="T271:T273" si="736">(L271+M271+N271)*-1</f>
        <v>0</v>
      </c>
      <c r="U271" s="73">
        <f t="shared" ref="U271:U273" si="737">(Q271+R271)*-1</f>
        <v>-5000</v>
      </c>
      <c r="V271" s="9">
        <f t="shared" ref="V271:V273" si="738">ROUND(T271*0.65,0)</f>
        <v>0</v>
      </c>
      <c r="W271" s="9">
        <f t="shared" ref="W271:W273" si="739">ROUND(U271*0.65,0)</f>
        <v>-3250</v>
      </c>
      <c r="X271" s="9">
        <v>51896</v>
      </c>
      <c r="Y271" s="9">
        <v>34668</v>
      </c>
      <c r="Z271" s="78">
        <f t="shared" ref="Z271:Z273" si="740">IF(T271=0,0,ROUND((T271+L271)/X271/10,2))</f>
        <v>0</v>
      </c>
      <c r="AA271" s="78">
        <f t="shared" ref="AA271:AA273" si="741">IF(U271=0,0,ROUND((U271+Q271)/Y271/10,2))</f>
        <v>-0.01</v>
      </c>
      <c r="AB271" s="78">
        <f t="shared" ref="AB271:AB273" si="742">Z271+AA271</f>
        <v>-0.01</v>
      </c>
      <c r="AC271" s="47">
        <v>0</v>
      </c>
      <c r="AD271" s="47">
        <v>-0.01</v>
      </c>
      <c r="AE271" s="47">
        <f t="shared" ref="AE271:AE273" si="743">AC271+AD271</f>
        <v>-0.01</v>
      </c>
    </row>
    <row r="272" spans="1:31" x14ac:dyDescent="0.25">
      <c r="A272" s="5">
        <v>1494</v>
      </c>
      <c r="B272" s="2">
        <v>600034062</v>
      </c>
      <c r="C272" s="7">
        <v>70948810</v>
      </c>
      <c r="D272" s="8" t="s">
        <v>110</v>
      </c>
      <c r="E272" s="2">
        <v>3146</v>
      </c>
      <c r="F272" s="2" t="s">
        <v>58</v>
      </c>
      <c r="G272" s="7" t="s">
        <v>98</v>
      </c>
      <c r="H272" s="41">
        <f t="shared" si="733"/>
        <v>0</v>
      </c>
      <c r="I272" s="41">
        <f t="shared" si="734"/>
        <v>0</v>
      </c>
      <c r="J272" s="5"/>
      <c r="K272" s="9"/>
      <c r="L272" s="9"/>
      <c r="M272" s="9"/>
      <c r="N272" s="9"/>
      <c r="O272" s="9"/>
      <c r="P272" s="41">
        <f t="shared" si="735"/>
        <v>0</v>
      </c>
      <c r="Q272" s="9"/>
      <c r="R272" s="9"/>
      <c r="S272" s="9"/>
      <c r="T272" s="73">
        <f t="shared" si="736"/>
        <v>0</v>
      </c>
      <c r="U272" s="73">
        <f t="shared" si="737"/>
        <v>0</v>
      </c>
      <c r="V272" s="9">
        <f t="shared" si="738"/>
        <v>0</v>
      </c>
      <c r="W272" s="9">
        <f t="shared" si="739"/>
        <v>0</v>
      </c>
      <c r="X272" s="9">
        <v>51792</v>
      </c>
      <c r="Y272" s="9">
        <v>31320</v>
      </c>
      <c r="Z272" s="78">
        <f t="shared" si="740"/>
        <v>0</v>
      </c>
      <c r="AA272" s="78">
        <f t="shared" si="741"/>
        <v>0</v>
      </c>
      <c r="AB272" s="78">
        <f t="shared" si="742"/>
        <v>0</v>
      </c>
      <c r="AC272" s="47">
        <v>0</v>
      </c>
      <c r="AD272" s="47">
        <v>0</v>
      </c>
      <c r="AE272" s="47">
        <f t="shared" si="743"/>
        <v>0</v>
      </c>
    </row>
    <row r="273" spans="1:31" x14ac:dyDescent="0.25">
      <c r="A273" s="5">
        <v>1494</v>
      </c>
      <c r="B273" s="2">
        <v>600034062</v>
      </c>
      <c r="C273" s="7">
        <v>70948810</v>
      </c>
      <c r="D273" s="8" t="s">
        <v>110</v>
      </c>
      <c r="E273" s="20">
        <v>3146</v>
      </c>
      <c r="F273" s="20" t="s">
        <v>112</v>
      </c>
      <c r="G273" s="20" t="s">
        <v>98</v>
      </c>
      <c r="H273" s="41">
        <f t="shared" si="733"/>
        <v>0</v>
      </c>
      <c r="I273" s="41">
        <f t="shared" si="734"/>
        <v>0</v>
      </c>
      <c r="J273" s="5"/>
      <c r="K273" s="9"/>
      <c r="L273" s="9"/>
      <c r="M273" s="9"/>
      <c r="N273" s="9"/>
      <c r="O273" s="9"/>
      <c r="P273" s="41">
        <f t="shared" si="735"/>
        <v>0</v>
      </c>
      <c r="Q273" s="9"/>
      <c r="R273" s="9"/>
      <c r="S273" s="9"/>
      <c r="T273" s="73">
        <f t="shared" si="736"/>
        <v>0</v>
      </c>
      <c r="U273" s="73">
        <f t="shared" si="737"/>
        <v>0</v>
      </c>
      <c r="V273" s="9">
        <f t="shared" si="738"/>
        <v>0</v>
      </c>
      <c r="W273" s="9">
        <f t="shared" si="739"/>
        <v>0</v>
      </c>
      <c r="X273" s="46" t="s">
        <v>229</v>
      </c>
      <c r="Y273" s="46" t="s">
        <v>229</v>
      </c>
      <c r="Z273" s="78">
        <f t="shared" si="740"/>
        <v>0</v>
      </c>
      <c r="AA273" s="78">
        <f t="shared" si="741"/>
        <v>0</v>
      </c>
      <c r="AB273" s="78">
        <f t="shared" si="742"/>
        <v>0</v>
      </c>
      <c r="AC273" s="47">
        <v>0</v>
      </c>
      <c r="AD273" s="47">
        <v>0</v>
      </c>
      <c r="AE273" s="47">
        <f t="shared" si="743"/>
        <v>0</v>
      </c>
    </row>
    <row r="274" spans="1:31" x14ac:dyDescent="0.25">
      <c r="A274" s="30"/>
      <c r="B274" s="31"/>
      <c r="C274" s="32"/>
      <c r="D274" s="33" t="s">
        <v>206</v>
      </c>
      <c r="E274" s="35"/>
      <c r="F274" s="35"/>
      <c r="G274" s="35"/>
      <c r="H274" s="34">
        <f>SUBTOTAL(9,H271:H273)</f>
        <v>5000</v>
      </c>
      <c r="I274" s="34">
        <f t="shared" ref="I274:AB274" si="744">SUBTOTAL(9,I271:I273)</f>
        <v>0</v>
      </c>
      <c r="J274" s="34">
        <f t="shared" si="744"/>
        <v>0</v>
      </c>
      <c r="K274" s="34">
        <f t="shared" si="744"/>
        <v>0</v>
      </c>
      <c r="L274" s="34">
        <f t="shared" si="744"/>
        <v>0</v>
      </c>
      <c r="M274" s="34">
        <f t="shared" si="744"/>
        <v>0</v>
      </c>
      <c r="N274" s="34">
        <f t="shared" si="744"/>
        <v>0</v>
      </c>
      <c r="O274" s="34">
        <f t="shared" si="744"/>
        <v>0</v>
      </c>
      <c r="P274" s="34">
        <f t="shared" si="744"/>
        <v>5000</v>
      </c>
      <c r="Q274" s="34">
        <f t="shared" si="744"/>
        <v>0</v>
      </c>
      <c r="R274" s="34">
        <f t="shared" si="744"/>
        <v>5000</v>
      </c>
      <c r="S274" s="34">
        <f t="shared" si="744"/>
        <v>0</v>
      </c>
      <c r="T274" s="34">
        <f t="shared" si="744"/>
        <v>0</v>
      </c>
      <c r="U274" s="34">
        <f t="shared" si="744"/>
        <v>-5000</v>
      </c>
      <c r="V274" s="34">
        <f t="shared" si="744"/>
        <v>0</v>
      </c>
      <c r="W274" s="34">
        <f t="shared" si="744"/>
        <v>-3250</v>
      </c>
      <c r="X274" s="34">
        <f t="shared" si="744"/>
        <v>103688</v>
      </c>
      <c r="Y274" s="34">
        <f t="shared" si="744"/>
        <v>65988</v>
      </c>
      <c r="Z274" s="48">
        <f t="shared" si="744"/>
        <v>0</v>
      </c>
      <c r="AA274" s="48">
        <f t="shared" si="744"/>
        <v>-0.01</v>
      </c>
      <c r="AB274" s="48">
        <f t="shared" si="744"/>
        <v>-0.01</v>
      </c>
      <c r="AC274" s="48">
        <v>0</v>
      </c>
      <c r="AD274" s="48">
        <v>-0.01</v>
      </c>
      <c r="AE274" s="48">
        <f t="shared" ref="AE274" si="745">SUBTOTAL(9,AE271:AE273)</f>
        <v>-0.01</v>
      </c>
    </row>
    <row r="275" spans="1:31" x14ac:dyDescent="0.25">
      <c r="A275" s="26">
        <v>1498</v>
      </c>
      <c r="B275" s="6">
        <v>691013861</v>
      </c>
      <c r="C275" s="27">
        <v>8729590</v>
      </c>
      <c r="D275" s="28" t="s">
        <v>111</v>
      </c>
      <c r="E275" s="6">
        <v>3146</v>
      </c>
      <c r="F275" s="6" t="s">
        <v>58</v>
      </c>
      <c r="G275" s="27" t="s">
        <v>98</v>
      </c>
      <c r="H275" s="41">
        <f t="shared" ref="H275:H277" si="746">I275+P275</f>
        <v>0</v>
      </c>
      <c r="I275" s="41">
        <f t="shared" ref="I275:I277" si="747">K275+L275+M275+N275+O275</f>
        <v>0</v>
      </c>
      <c r="J275" s="5"/>
      <c r="K275" s="9"/>
      <c r="L275" s="9"/>
      <c r="M275" s="9"/>
      <c r="N275" s="9"/>
      <c r="O275" s="9"/>
      <c r="P275" s="41">
        <f t="shared" ref="P275:P277" si="748">Q275+R275+S275</f>
        <v>0</v>
      </c>
      <c r="Q275" s="9"/>
      <c r="R275" s="9"/>
      <c r="S275" s="9"/>
      <c r="T275" s="73">
        <f t="shared" ref="T275:T277" si="749">(L275+M275+N275)*-1</f>
        <v>0</v>
      </c>
      <c r="U275" s="73">
        <f t="shared" ref="U275:U277" si="750">(Q275+R275)*-1</f>
        <v>0</v>
      </c>
      <c r="V275" s="9">
        <f t="shared" ref="V275:V277" si="751">ROUND(T275*0.65,0)</f>
        <v>0</v>
      </c>
      <c r="W275" s="9">
        <f t="shared" ref="W275:W277" si="752">ROUND(U275*0.65,0)</f>
        <v>0</v>
      </c>
      <c r="X275" s="9">
        <v>51792</v>
      </c>
      <c r="Y275" s="9">
        <v>31320</v>
      </c>
      <c r="Z275" s="78">
        <f t="shared" ref="Z275:Z277" si="753">IF(T275=0,0,ROUND((T275+L275)/X275/10,2))</f>
        <v>0</v>
      </c>
      <c r="AA275" s="78">
        <f t="shared" ref="AA275:AA277" si="754">IF(U275=0,0,ROUND((U275+Q275)/Y275/10,2))</f>
        <v>0</v>
      </c>
      <c r="AB275" s="78">
        <f t="shared" ref="AB275:AB277" si="755">Z275+AA275</f>
        <v>0</v>
      </c>
      <c r="AC275" s="47">
        <v>0</v>
      </c>
      <c r="AD275" s="47">
        <v>0</v>
      </c>
      <c r="AE275" s="47">
        <f t="shared" ref="AE275:AE277" si="756">AC275+AD275</f>
        <v>0</v>
      </c>
    </row>
    <row r="276" spans="1:31" x14ac:dyDescent="0.25">
      <c r="A276" s="5">
        <v>1498</v>
      </c>
      <c r="B276" s="2">
        <v>691013861</v>
      </c>
      <c r="C276" s="7">
        <v>8729590</v>
      </c>
      <c r="D276" s="8" t="s">
        <v>111</v>
      </c>
      <c r="E276" s="2">
        <v>3146</v>
      </c>
      <c r="F276" s="2" t="s">
        <v>58</v>
      </c>
      <c r="G276" s="7" t="s">
        <v>98</v>
      </c>
      <c r="H276" s="41">
        <f t="shared" si="746"/>
        <v>0</v>
      </c>
      <c r="I276" s="41">
        <f t="shared" si="747"/>
        <v>0</v>
      </c>
      <c r="J276" s="5"/>
      <c r="K276" s="9"/>
      <c r="L276" s="9"/>
      <c r="M276" s="9"/>
      <c r="N276" s="9"/>
      <c r="O276" s="9"/>
      <c r="P276" s="41">
        <f t="shared" si="748"/>
        <v>0</v>
      </c>
      <c r="Q276" s="9"/>
      <c r="R276" s="9"/>
      <c r="S276" s="9"/>
      <c r="T276" s="73">
        <f t="shared" si="749"/>
        <v>0</v>
      </c>
      <c r="U276" s="73">
        <f t="shared" si="750"/>
        <v>0</v>
      </c>
      <c r="V276" s="9">
        <f t="shared" si="751"/>
        <v>0</v>
      </c>
      <c r="W276" s="9">
        <f t="shared" si="752"/>
        <v>0</v>
      </c>
      <c r="X276" s="9">
        <v>51792</v>
      </c>
      <c r="Y276" s="9">
        <v>31320</v>
      </c>
      <c r="Z276" s="78">
        <f t="shared" si="753"/>
        <v>0</v>
      </c>
      <c r="AA276" s="78">
        <f t="shared" si="754"/>
        <v>0</v>
      </c>
      <c r="AB276" s="78">
        <f t="shared" si="755"/>
        <v>0</v>
      </c>
      <c r="AC276" s="47">
        <v>0</v>
      </c>
      <c r="AD276" s="47">
        <v>0</v>
      </c>
      <c r="AE276" s="47">
        <f t="shared" si="756"/>
        <v>0</v>
      </c>
    </row>
    <row r="277" spans="1:31" x14ac:dyDescent="0.25">
      <c r="A277" s="5">
        <v>1498</v>
      </c>
      <c r="B277" s="2">
        <v>691013861</v>
      </c>
      <c r="C277" s="7">
        <v>8729590</v>
      </c>
      <c r="D277" s="8" t="s">
        <v>111</v>
      </c>
      <c r="E277" s="20">
        <v>3146</v>
      </c>
      <c r="F277" s="20" t="s">
        <v>112</v>
      </c>
      <c r="G277" s="20" t="s">
        <v>98</v>
      </c>
      <c r="H277" s="41">
        <f t="shared" si="746"/>
        <v>0</v>
      </c>
      <c r="I277" s="41">
        <f t="shared" si="747"/>
        <v>0</v>
      </c>
      <c r="J277" s="5"/>
      <c r="K277" s="9"/>
      <c r="L277" s="9"/>
      <c r="M277" s="9"/>
      <c r="N277" s="9"/>
      <c r="O277" s="9"/>
      <c r="P277" s="41">
        <f t="shared" si="748"/>
        <v>0</v>
      </c>
      <c r="Q277" s="9"/>
      <c r="R277" s="9"/>
      <c r="S277" s="9"/>
      <c r="T277" s="73">
        <f t="shared" si="749"/>
        <v>0</v>
      </c>
      <c r="U277" s="73">
        <f t="shared" si="750"/>
        <v>0</v>
      </c>
      <c r="V277" s="9">
        <f t="shared" si="751"/>
        <v>0</v>
      </c>
      <c r="W277" s="9">
        <f t="shared" si="752"/>
        <v>0</v>
      </c>
      <c r="X277" s="46" t="s">
        <v>229</v>
      </c>
      <c r="Y277" s="46" t="s">
        <v>229</v>
      </c>
      <c r="Z277" s="78">
        <f t="shared" si="753"/>
        <v>0</v>
      </c>
      <c r="AA277" s="78">
        <f t="shared" si="754"/>
        <v>0</v>
      </c>
      <c r="AB277" s="78">
        <f t="shared" si="755"/>
        <v>0</v>
      </c>
      <c r="AC277" s="47">
        <v>0</v>
      </c>
      <c r="AD277" s="47">
        <v>0</v>
      </c>
      <c r="AE277" s="47">
        <f t="shared" si="756"/>
        <v>0</v>
      </c>
    </row>
    <row r="278" spans="1:31" x14ac:dyDescent="0.25">
      <c r="A278" s="30"/>
      <c r="B278" s="31"/>
      <c r="C278" s="32"/>
      <c r="D278" s="33" t="s">
        <v>207</v>
      </c>
      <c r="E278" s="35"/>
      <c r="F278" s="35"/>
      <c r="G278" s="35"/>
      <c r="H278" s="34">
        <f>SUBTOTAL(9,H275:H277)</f>
        <v>0</v>
      </c>
      <c r="I278" s="34">
        <f t="shared" ref="I278:AB278" si="757">SUBTOTAL(9,I275:I277)</f>
        <v>0</v>
      </c>
      <c r="J278" s="34">
        <f t="shared" si="757"/>
        <v>0</v>
      </c>
      <c r="K278" s="34">
        <f t="shared" si="757"/>
        <v>0</v>
      </c>
      <c r="L278" s="34">
        <f t="shared" si="757"/>
        <v>0</v>
      </c>
      <c r="M278" s="34">
        <f t="shared" si="757"/>
        <v>0</v>
      </c>
      <c r="N278" s="34">
        <f t="shared" si="757"/>
        <v>0</v>
      </c>
      <c r="O278" s="34">
        <f t="shared" si="757"/>
        <v>0</v>
      </c>
      <c r="P278" s="34">
        <f t="shared" si="757"/>
        <v>0</v>
      </c>
      <c r="Q278" s="34">
        <f t="shared" si="757"/>
        <v>0</v>
      </c>
      <c r="R278" s="34">
        <f t="shared" si="757"/>
        <v>0</v>
      </c>
      <c r="S278" s="34">
        <f t="shared" si="757"/>
        <v>0</v>
      </c>
      <c r="T278" s="34">
        <f t="shared" si="757"/>
        <v>0</v>
      </c>
      <c r="U278" s="34">
        <f t="shared" si="757"/>
        <v>0</v>
      </c>
      <c r="V278" s="34">
        <f t="shared" ref="V278:W278" si="758">SUBTOTAL(9,V275:V277)</f>
        <v>0</v>
      </c>
      <c r="W278" s="34">
        <f t="shared" si="758"/>
        <v>0</v>
      </c>
      <c r="X278" s="34">
        <f t="shared" si="757"/>
        <v>103584</v>
      </c>
      <c r="Y278" s="34">
        <f t="shared" si="757"/>
        <v>62640</v>
      </c>
      <c r="Z278" s="48">
        <f t="shared" si="757"/>
        <v>0</v>
      </c>
      <c r="AA278" s="48">
        <f t="shared" si="757"/>
        <v>0</v>
      </c>
      <c r="AB278" s="48">
        <f t="shared" si="757"/>
        <v>0</v>
      </c>
      <c r="AC278" s="48">
        <v>0</v>
      </c>
      <c r="AD278" s="48">
        <v>0</v>
      </c>
      <c r="AE278" s="48">
        <f t="shared" ref="AE278" si="759">SUBTOTAL(9,AE275:AE277)</f>
        <v>0</v>
      </c>
    </row>
    <row r="279" spans="1:31" x14ac:dyDescent="0.25">
      <c r="A279" s="30"/>
      <c r="B279" s="31"/>
      <c r="C279" s="32"/>
      <c r="D279" s="33" t="s">
        <v>99</v>
      </c>
      <c r="E279" s="35"/>
      <c r="F279" s="35"/>
      <c r="G279" s="35"/>
      <c r="H279" s="34">
        <f>SUBTOTAL(9,H7:H277)</f>
        <v>17160373</v>
      </c>
      <c r="I279" s="34">
        <f t="shared" ref="I279:AB279" si="760">SUBTOTAL(9,I7:I277)</f>
        <v>8578380</v>
      </c>
      <c r="J279" s="34">
        <f t="shared" si="760"/>
        <v>246.25</v>
      </c>
      <c r="K279" s="34">
        <f t="shared" si="760"/>
        <v>5009210</v>
      </c>
      <c r="L279" s="34">
        <f t="shared" si="760"/>
        <v>528000</v>
      </c>
      <c r="M279" s="34">
        <f t="shared" si="760"/>
        <v>3041170</v>
      </c>
      <c r="N279" s="34">
        <f t="shared" si="760"/>
        <v>0</v>
      </c>
      <c r="O279" s="34">
        <f t="shared" si="760"/>
        <v>0</v>
      </c>
      <c r="P279" s="34">
        <f t="shared" si="760"/>
        <v>8581993</v>
      </c>
      <c r="Q279" s="34">
        <f t="shared" si="760"/>
        <v>685000</v>
      </c>
      <c r="R279" s="34">
        <f t="shared" si="760"/>
        <v>7896993</v>
      </c>
      <c r="S279" s="34">
        <f t="shared" si="760"/>
        <v>0</v>
      </c>
      <c r="T279" s="74">
        <f t="shared" si="760"/>
        <v>-3569170</v>
      </c>
      <c r="U279" s="74">
        <f t="shared" si="760"/>
        <v>-8581993</v>
      </c>
      <c r="V279" s="74">
        <f t="shared" ref="V279:W279" si="761">SUBTOTAL(9,V7:V277)</f>
        <v>-2319961</v>
      </c>
      <c r="W279" s="74">
        <f t="shared" si="761"/>
        <v>-5578296</v>
      </c>
      <c r="X279" s="45" t="s">
        <v>229</v>
      </c>
      <c r="Y279" s="45" t="s">
        <v>229</v>
      </c>
      <c r="Z279" s="79">
        <f t="shared" si="760"/>
        <v>-5.7699999999999987</v>
      </c>
      <c r="AA279" s="79">
        <f t="shared" si="760"/>
        <v>-29.98</v>
      </c>
      <c r="AB279" s="79">
        <f t="shared" si="760"/>
        <v>-35.749999999999993</v>
      </c>
      <c r="AC279" s="48">
        <f t="shared" ref="AC279:AE279" si="762">SUBTOTAL(9,AC7:AC277)</f>
        <v>-8.8200000000000021</v>
      </c>
      <c r="AD279" s="48">
        <f t="shared" si="762"/>
        <v>-42.199999999999989</v>
      </c>
      <c r="AE279" s="48">
        <f t="shared" si="762"/>
        <v>-25.51</v>
      </c>
    </row>
    <row r="280" spans="1:31" x14ac:dyDescent="0.25">
      <c r="U280" s="43">
        <f>SUM(T279:U279)</f>
        <v>-12151163</v>
      </c>
      <c r="W280" s="43">
        <f>SUM(V279:W279)</f>
        <v>-7898257</v>
      </c>
    </row>
    <row r="281" spans="1:31" x14ac:dyDescent="0.25">
      <c r="W281" s="43">
        <f>(-K279+W280)</f>
        <v>-12907467</v>
      </c>
    </row>
  </sheetData>
  <autoFilter ref="A6:AB280" xr:uid="{29577CB2-153B-4B86-8427-0C061FCE4A92}"/>
  <mergeCells count="24">
    <mergeCell ref="AC4:AE4"/>
    <mergeCell ref="AC3:AE3"/>
    <mergeCell ref="H2:AE2"/>
    <mergeCell ref="T4:T5"/>
    <mergeCell ref="U4:U5"/>
    <mergeCell ref="X4:Y4"/>
    <mergeCell ref="V3:W3"/>
    <mergeCell ref="V4:V5"/>
    <mergeCell ref="W4:W5"/>
    <mergeCell ref="Z4:AB4"/>
    <mergeCell ref="H3:H5"/>
    <mergeCell ref="I3:I5"/>
    <mergeCell ref="J3:M3"/>
    <mergeCell ref="N3:N5"/>
    <mergeCell ref="O3:O5"/>
    <mergeCell ref="P3:P5"/>
    <mergeCell ref="Q3:R3"/>
    <mergeCell ref="S3:S5"/>
    <mergeCell ref="T3:U3"/>
    <mergeCell ref="X3:AB3"/>
    <mergeCell ref="J4:K4"/>
    <mergeCell ref="L4:M4"/>
    <mergeCell ref="Q4:Q5"/>
    <mergeCell ref="R4:R5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4F04A-C80D-4EC8-9DFE-BE524521EF2A}">
  <dimension ref="A1:O21"/>
  <sheetViews>
    <sheetView workbookViewId="0">
      <selection activeCell="W9" sqref="W9"/>
    </sheetView>
  </sheetViews>
  <sheetFormatPr defaultRowHeight="20.100000000000001" customHeight="1" x14ac:dyDescent="0.2"/>
  <cols>
    <col min="1" max="1" width="3.28515625" style="80" customWidth="1"/>
    <col min="2" max="16" width="9.140625" style="80"/>
    <col min="17" max="17" width="18.140625" style="80" customWidth="1"/>
    <col min="18" max="16384" width="9.140625" style="80"/>
  </cols>
  <sheetData>
    <row r="1" spans="1:12" ht="12.75" x14ac:dyDescent="0.2"/>
    <row r="2" spans="1:12" ht="12.75" x14ac:dyDescent="0.2">
      <c r="A2" s="81" t="s">
        <v>253</v>
      </c>
    </row>
    <row r="3" spans="1:12" ht="12.75" x14ac:dyDescent="0.2"/>
    <row r="4" spans="1:12" ht="12.75" x14ac:dyDescent="0.2">
      <c r="A4" s="82" t="s">
        <v>242</v>
      </c>
    </row>
    <row r="5" spans="1:12" ht="12.75" x14ac:dyDescent="0.2"/>
    <row r="6" spans="1:12" ht="12.75" x14ac:dyDescent="0.2">
      <c r="A6" s="80" t="s">
        <v>249</v>
      </c>
    </row>
    <row r="7" spans="1:12" ht="12.75" x14ac:dyDescent="0.2">
      <c r="A7" s="80" t="s">
        <v>243</v>
      </c>
    </row>
    <row r="8" spans="1:12" ht="12.75" x14ac:dyDescent="0.2"/>
    <row r="9" spans="1:12" ht="12.75" x14ac:dyDescent="0.2">
      <c r="A9" s="80" t="s">
        <v>244</v>
      </c>
    </row>
    <row r="10" spans="1:12" ht="12.75" x14ac:dyDescent="0.2">
      <c r="A10" s="80" t="s">
        <v>245</v>
      </c>
      <c r="B10" s="80" t="s">
        <v>254</v>
      </c>
    </row>
    <row r="11" spans="1:12" ht="12.75" x14ac:dyDescent="0.2"/>
    <row r="12" spans="1:12" ht="12.75" x14ac:dyDescent="0.2">
      <c r="A12" s="83" t="s">
        <v>246</v>
      </c>
    </row>
    <row r="13" spans="1:12" ht="12.75" x14ac:dyDescent="0.2">
      <c r="B13" s="83" t="s">
        <v>255</v>
      </c>
    </row>
    <row r="14" spans="1:12" ht="12.75" x14ac:dyDescent="0.2">
      <c r="B14" s="83"/>
    </row>
    <row r="15" spans="1:12" ht="12.75" x14ac:dyDescent="0.2"/>
    <row r="16" spans="1:12" ht="12.75" x14ac:dyDescent="0.2">
      <c r="B16" s="83" t="s">
        <v>250</v>
      </c>
      <c r="C16" s="83"/>
      <c r="D16" s="83"/>
      <c r="E16" s="83"/>
      <c r="F16" s="83"/>
      <c r="G16" s="83"/>
      <c r="H16" s="83"/>
      <c r="I16" s="83"/>
      <c r="J16" s="83"/>
      <c r="K16" s="83"/>
      <c r="L16" s="83"/>
    </row>
    <row r="17" spans="2:15" ht="12.75" x14ac:dyDescent="0.2">
      <c r="B17" s="83" t="s">
        <v>251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</row>
    <row r="18" spans="2:15" ht="12.75" x14ac:dyDescent="0.2">
      <c r="B18" s="83" t="s">
        <v>247</v>
      </c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</row>
    <row r="19" spans="2:15" ht="12.75" x14ac:dyDescent="0.2"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</row>
    <row r="20" spans="2:15" ht="12.75" x14ac:dyDescent="0.2">
      <c r="B20" s="80" t="s">
        <v>256</v>
      </c>
    </row>
    <row r="21" spans="2:15" ht="12.75" x14ac:dyDescent="0.2">
      <c r="B21" s="80" t="s">
        <v>248</v>
      </c>
      <c r="C21" s="84"/>
      <c r="D21" s="84"/>
      <c r="E21" s="84"/>
      <c r="F21" s="84"/>
      <c r="G21" s="84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NORMATIVNÍ_ROZPIS</vt:lpstr>
      <vt:lpstr>OON</vt:lpstr>
      <vt:lpstr>komentář</vt:lpstr>
    </vt:vector>
  </TitlesOfParts>
  <Company>MŠMT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Cahová Lenka</dc:creator>
  <cp:lastModifiedBy>Löfflerová Kamila</cp:lastModifiedBy>
  <cp:lastPrinted>2020-01-21T14:23:05Z</cp:lastPrinted>
  <dcterms:created xsi:type="dcterms:W3CDTF">2020-01-09T09:10:10Z</dcterms:created>
  <dcterms:modified xsi:type="dcterms:W3CDTF">2023-04-19T12:31:26Z</dcterms:modified>
</cp:coreProperties>
</file>